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a146\Downloads\"/>
    </mc:Choice>
  </mc:AlternateContent>
  <xr:revisionPtr revIDLastSave="0" documentId="13_ncr:40009_{32346844-36E3-4CC5-B90B-F6C511600863}" xr6:coauthVersionLast="47" xr6:coauthVersionMax="47" xr10:uidLastSave="{00000000-0000-0000-0000-000000000000}"/>
  <bookViews>
    <workbookView xWindow="-120" yWindow="-120" windowWidth="29040" windowHeight="17520" tabRatio="806"/>
  </bookViews>
  <sheets>
    <sheet name="Ēkas BKU, reģistr, aktualiz.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32" l="1"/>
  <c r="W14" i="32"/>
  <c r="W11" i="32"/>
  <c r="U5" i="32"/>
  <c r="U6" i="32"/>
  <c r="U7" i="32"/>
  <c r="U8" i="32"/>
  <c r="U4" i="32"/>
  <c r="T4" i="32"/>
  <c r="T5" i="32"/>
  <c r="T6" i="32"/>
  <c r="T7" i="32"/>
  <c r="T8" i="32"/>
  <c r="P21" i="32"/>
  <c r="P20" i="32"/>
  <c r="R24" i="32"/>
  <c r="S24" i="32" s="1"/>
  <c r="T24" i="32" s="1"/>
  <c r="O25" i="32"/>
  <c r="P25" i="32" s="1"/>
  <c r="Q25" i="32" s="1"/>
  <c r="O26" i="32"/>
  <c r="P26" i="32" s="1"/>
  <c r="Q26" i="32" s="1"/>
  <c r="O27" i="32"/>
  <c r="P27" i="32" s="1"/>
  <c r="Q27" i="32" s="1"/>
  <c r="O28" i="32"/>
  <c r="P28" i="32" s="1"/>
  <c r="O29" i="32"/>
  <c r="P29" i="32" s="1"/>
  <c r="Q29" i="32" s="1"/>
  <c r="O30" i="32"/>
  <c r="P30" i="32" s="1"/>
  <c r="Q30" i="32" s="1"/>
  <c r="O31" i="32"/>
  <c r="P31" i="32" s="1"/>
  <c r="Q31" i="32" s="1"/>
  <c r="O32" i="32"/>
  <c r="P32" i="32" s="1"/>
  <c r="Q32" i="32" s="1"/>
  <c r="O33" i="32"/>
  <c r="P33" i="32" s="1"/>
  <c r="Q33" i="32" s="1"/>
  <c r="O34" i="32"/>
  <c r="P34" i="32" s="1"/>
  <c r="Q34" i="32" s="1"/>
  <c r="O35" i="32"/>
  <c r="P35" i="32" s="1"/>
  <c r="Q35" i="32" s="1"/>
  <c r="O36" i="32"/>
  <c r="O37" i="32"/>
  <c r="P37" i="32" s="1"/>
  <c r="Q37" i="32" s="1"/>
  <c r="O38" i="32"/>
  <c r="P38" i="32" s="1"/>
  <c r="Q38" i="32" s="1"/>
  <c r="O39" i="32"/>
  <c r="P39" i="32" s="1"/>
  <c r="Q39" i="32" s="1"/>
  <c r="O40" i="32"/>
  <c r="P40" i="32" s="1"/>
  <c r="Q40" i="32" s="1"/>
  <c r="O41" i="32"/>
  <c r="P41" i="32" s="1"/>
  <c r="Q41" i="32" s="1"/>
  <c r="O42" i="32"/>
  <c r="O43" i="32"/>
  <c r="P43" i="32" s="1"/>
  <c r="O44" i="32"/>
  <c r="P44" i="32" s="1"/>
  <c r="Q44" i="32" s="1"/>
  <c r="O45" i="32"/>
  <c r="P45" i="32" s="1"/>
  <c r="Q45" i="32" s="1"/>
  <c r="O46" i="32"/>
  <c r="P46" i="32" s="1"/>
  <c r="Q46" i="32" s="1"/>
  <c r="O47" i="32"/>
  <c r="P47" i="32" s="1"/>
  <c r="Q47" i="32" s="1"/>
  <c r="O48" i="32"/>
  <c r="P48" i="32" s="1"/>
  <c r="Q48" i="32" s="1"/>
  <c r="O49" i="32"/>
  <c r="P49" i="32" s="1"/>
  <c r="O50" i="32"/>
  <c r="P50" i="32" s="1"/>
  <c r="Q50" i="32" s="1"/>
  <c r="O51" i="32"/>
  <c r="P51" i="32" s="1"/>
  <c r="Q51" i="32" s="1"/>
  <c r="O52" i="32"/>
  <c r="P52" i="32"/>
  <c r="Q52" i="32" s="1"/>
  <c r="O53" i="32"/>
  <c r="P53" i="32" s="1"/>
  <c r="Q53" i="32" s="1"/>
  <c r="O54" i="32"/>
  <c r="P54" i="32" s="1"/>
  <c r="Q54" i="32" s="1"/>
  <c r="O55" i="32"/>
  <c r="P55" i="32" s="1"/>
  <c r="Q55" i="32" s="1"/>
  <c r="O56" i="32"/>
  <c r="P56" i="32" s="1"/>
  <c r="Q56" i="32" s="1"/>
  <c r="O57" i="32"/>
  <c r="P57" i="32" s="1"/>
  <c r="Q57" i="32" s="1"/>
  <c r="O58" i="32"/>
  <c r="P58" i="32" s="1"/>
  <c r="Q58" i="32" s="1"/>
  <c r="O59" i="32"/>
  <c r="P59" i="32" s="1"/>
  <c r="Q59" i="32" s="1"/>
  <c r="O60" i="32"/>
  <c r="P60" i="32" s="1"/>
  <c r="Q60" i="32" s="1"/>
  <c r="O61" i="32"/>
  <c r="P61" i="32" s="1"/>
  <c r="Q61" i="32" s="1"/>
  <c r="O62" i="32"/>
  <c r="P62" i="32" s="1"/>
  <c r="Q62" i="32" s="1"/>
  <c r="O63" i="32"/>
  <c r="P63" i="32" s="1"/>
  <c r="Q63" i="32" s="1"/>
  <c r="O64" i="32"/>
  <c r="P64" i="32" s="1"/>
  <c r="Q64" i="32" s="1"/>
  <c r="O65" i="32"/>
  <c r="P65" i="32" s="1"/>
  <c r="Q65" i="32" s="1"/>
  <c r="O66" i="32"/>
  <c r="P66" i="32" s="1"/>
  <c r="Q66" i="32" s="1"/>
  <c r="O67" i="32"/>
  <c r="P67" i="32" s="1"/>
  <c r="Q67" i="32" s="1"/>
  <c r="O68" i="32"/>
  <c r="P68" i="32" s="1"/>
  <c r="Q68" i="32" s="1"/>
  <c r="O69" i="32"/>
  <c r="P69" i="32"/>
  <c r="Q69" i="32" s="1"/>
  <c r="O70" i="32"/>
  <c r="P70" i="32" s="1"/>
  <c r="Q70" i="32" s="1"/>
  <c r="O71" i="32"/>
  <c r="P71" i="32" s="1"/>
  <c r="Q71" i="32" s="1"/>
  <c r="O72" i="32"/>
  <c r="P72" i="32" s="1"/>
  <c r="Q72" i="32" s="1"/>
  <c r="O73" i="32"/>
  <c r="P73" i="32" s="1"/>
  <c r="Q73" i="32" s="1"/>
  <c r="O24" i="32"/>
  <c r="P24" i="32" s="1"/>
  <c r="Q24" i="32" s="1"/>
  <c r="W9" i="32"/>
  <c r="W13" i="32"/>
  <c r="M16" i="32"/>
  <c r="P42" i="32"/>
  <c r="Q42" i="32" s="1"/>
  <c r="R25" i="32"/>
  <c r="S25" i="32" s="1"/>
  <c r="T25" i="32" s="1"/>
  <c r="R26" i="32"/>
  <c r="S26" i="32"/>
  <c r="T26" i="32" s="1"/>
  <c r="R27" i="32"/>
  <c r="S27" i="32" s="1"/>
  <c r="T27" i="32" s="1"/>
  <c r="R28" i="32"/>
  <c r="S28" i="32" s="1"/>
  <c r="T28" i="32" s="1"/>
  <c r="R29" i="32"/>
  <c r="S29" i="32" s="1"/>
  <c r="T29" i="32" s="1"/>
  <c r="R30" i="32"/>
  <c r="S30" i="32" s="1"/>
  <c r="T30" i="32" s="1"/>
  <c r="R31" i="32"/>
  <c r="S31" i="32" s="1"/>
  <c r="T31" i="32" s="1"/>
  <c r="R32" i="32"/>
  <c r="S32" i="32" s="1"/>
  <c r="T32" i="32" s="1"/>
  <c r="R33" i="32"/>
  <c r="S33" i="32" s="1"/>
  <c r="T33" i="32" s="1"/>
  <c r="R34" i="32"/>
  <c r="S34" i="32" s="1"/>
  <c r="T34" i="32" s="1"/>
  <c r="R35" i="32"/>
  <c r="S35" i="32" s="1"/>
  <c r="T35" i="32" s="1"/>
  <c r="R36" i="32"/>
  <c r="S36" i="32" s="1"/>
  <c r="T36" i="32" s="1"/>
  <c r="R37" i="32"/>
  <c r="S37" i="32" s="1"/>
  <c r="T37" i="32" s="1"/>
  <c r="R38" i="32"/>
  <c r="S38" i="32" s="1"/>
  <c r="T38" i="32" s="1"/>
  <c r="R39" i="32"/>
  <c r="S39" i="32" s="1"/>
  <c r="T39" i="32" s="1"/>
  <c r="R40" i="32"/>
  <c r="S40" i="32" s="1"/>
  <c r="T40" i="32" s="1"/>
  <c r="R41" i="32"/>
  <c r="S41" i="32" s="1"/>
  <c r="T41" i="32" s="1"/>
  <c r="R42" i="32"/>
  <c r="S42" i="32" s="1"/>
  <c r="T42" i="32" s="1"/>
  <c r="R43" i="32"/>
  <c r="S43" i="32" s="1"/>
  <c r="T43" i="32" s="1"/>
  <c r="R44" i="32"/>
  <c r="S44" i="32" s="1"/>
  <c r="T44" i="32" s="1"/>
  <c r="R45" i="32"/>
  <c r="S45" i="32" s="1"/>
  <c r="T45" i="32" s="1"/>
  <c r="R46" i="32"/>
  <c r="S46" i="32" s="1"/>
  <c r="T46" i="32" s="1"/>
  <c r="R47" i="32"/>
  <c r="S47" i="32" s="1"/>
  <c r="T47" i="32" s="1"/>
  <c r="R48" i="32"/>
  <c r="S48" i="32" s="1"/>
  <c r="T48" i="32" s="1"/>
  <c r="R49" i="32"/>
  <c r="S49" i="32" s="1"/>
  <c r="T49" i="32" s="1"/>
  <c r="R50" i="32"/>
  <c r="S50" i="32" s="1"/>
  <c r="T50" i="32" s="1"/>
  <c r="R51" i="32"/>
  <c r="S51" i="32" s="1"/>
  <c r="T51" i="32" s="1"/>
  <c r="R52" i="32"/>
  <c r="S52" i="32" s="1"/>
  <c r="T52" i="32" s="1"/>
  <c r="R53" i="32"/>
  <c r="S53" i="32" s="1"/>
  <c r="T53" i="32" s="1"/>
  <c r="R54" i="32"/>
  <c r="S54" i="32" s="1"/>
  <c r="T54" i="32" s="1"/>
  <c r="R55" i="32"/>
  <c r="S55" i="32" s="1"/>
  <c r="T55" i="32" s="1"/>
  <c r="R56" i="32"/>
  <c r="S56" i="32" s="1"/>
  <c r="T56" i="32" s="1"/>
  <c r="R57" i="32"/>
  <c r="S57" i="32" s="1"/>
  <c r="T57" i="32" s="1"/>
  <c r="R58" i="32"/>
  <c r="S58" i="32" s="1"/>
  <c r="T58" i="32" s="1"/>
  <c r="R59" i="32"/>
  <c r="S59" i="32" s="1"/>
  <c r="T59" i="32" s="1"/>
  <c r="R60" i="32"/>
  <c r="S60" i="32" s="1"/>
  <c r="T60" i="32" s="1"/>
  <c r="R61" i="32"/>
  <c r="S61" i="32" s="1"/>
  <c r="T61" i="32" s="1"/>
  <c r="R62" i="32"/>
  <c r="S62" i="32" s="1"/>
  <c r="T62" i="32" s="1"/>
  <c r="R63" i="32"/>
  <c r="S63" i="32" s="1"/>
  <c r="T63" i="32" s="1"/>
  <c r="S19" i="32"/>
  <c r="T19" i="32"/>
  <c r="M13" i="32" s="1"/>
  <c r="P19" i="32"/>
  <c r="W10" i="32"/>
  <c r="Q21" i="32"/>
  <c r="W3" i="32"/>
  <c r="Q19" i="32"/>
  <c r="Q43" i="32" l="1"/>
  <c r="Q49" i="32"/>
  <c r="Q28" i="32"/>
  <c r="W5" i="32"/>
  <c r="W4" i="32"/>
  <c r="Q20" i="32"/>
  <c r="M11" i="32" s="1"/>
  <c r="W7" i="32"/>
  <c r="W6" i="32"/>
  <c r="P36" i="32"/>
  <c r="Q36" i="32" s="1"/>
  <c r="W8" i="32"/>
  <c r="M10" i="32"/>
  <c r="W15" i="32" l="1"/>
  <c r="X13" i="32"/>
  <c r="W12" i="32"/>
  <c r="W16" i="32" s="1"/>
  <c r="M19" i="32"/>
  <c r="X16" i="32" l="1"/>
</calcChain>
</file>

<file path=xl/sharedStrings.xml><?xml version="1.0" encoding="utf-8"?>
<sst xmlns="http://schemas.openxmlformats.org/spreadsheetml/2006/main" count="277" uniqueCount="104">
  <si>
    <t>Telpu grupu (dzīvokļu) skaits</t>
  </si>
  <si>
    <t>VZD sniegto maksas pakalpojumu cenrāža pakalpojuma/darba nosaukums</t>
  </si>
  <si>
    <t>1.</t>
  </si>
  <si>
    <t>1.1.</t>
  </si>
  <si>
    <t>dokumentu sagatavošana un apstrāde, sākotnējo datu sagatavošana</t>
  </si>
  <si>
    <t>Koeficients par pasūtījuma izpildi</t>
  </si>
  <si>
    <t>Kadastra objekta datu reģistrācija vai reģistrācijas atteikums</t>
  </si>
  <si>
    <t>Kadastra datu aktualizācija kadastrālās uzmērīšanas rezultātā vai aktualizācijas atteikums</t>
  </si>
  <si>
    <t>Cenrāža punkts</t>
  </si>
  <si>
    <t>Mērvienība</t>
  </si>
  <si>
    <t>Reģistrācija</t>
  </si>
  <si>
    <t>Aktualizācija</t>
  </si>
  <si>
    <t>telpu skaits</t>
  </si>
  <si>
    <t>Reģistrējamo ēku skaits</t>
  </si>
  <si>
    <t>Aktualizējamo ēku skaits</t>
  </si>
  <si>
    <t>Telpas ar platību līdz 4,6 kv.m.</t>
  </si>
  <si>
    <t>ēkai</t>
  </si>
  <si>
    <t>TG</t>
  </si>
  <si>
    <t>Lūdzu izdzēsiet ierakstu sarkanā krāsā kolonā " Daudzums"</t>
  </si>
  <si>
    <t>Nr.</t>
  </si>
  <si>
    <t>kadastrālā uzmērīšana</t>
  </si>
  <si>
    <t>skaits</t>
  </si>
  <si>
    <t>Cenrāža pakalpojuma/darba nosaukums</t>
  </si>
  <si>
    <t>Ēkas Nr.10 apbūves laukums</t>
  </si>
  <si>
    <t>Ēkas Nr.9 apbūves laukums</t>
  </si>
  <si>
    <t>Ēkas Nr.8 apbūves laukums</t>
  </si>
  <si>
    <t>Ēkas Nr.7 apbūves laukums</t>
  </si>
  <si>
    <t>Ēkas Nr.6 apbūves laukums</t>
  </si>
  <si>
    <t>Ēkas Nr.5 apbūves laukums</t>
  </si>
  <si>
    <t>Ēkas Nr.4 apbūves laukums</t>
  </si>
  <si>
    <t>Ēkas Nr.3 apbūves laukums</t>
  </si>
  <si>
    <t>Ēkas Nr.2 apbūves laukums</t>
  </si>
  <si>
    <t>Ēkas Nr.1 apbūves laukums</t>
  </si>
  <si>
    <t>1.2.1.</t>
  </si>
  <si>
    <t>1.3.1.</t>
  </si>
  <si>
    <t>1.3.2.</t>
  </si>
  <si>
    <t>telpas KU ar platību līdz 4,6 kv.m.</t>
  </si>
  <si>
    <t>1.3.3.</t>
  </si>
  <si>
    <t>Summa</t>
  </si>
  <si>
    <t>1.2.2.</t>
  </si>
  <si>
    <t>&lt;------TG no aktualizācijas</t>
  </si>
  <si>
    <r>
      <t>m</t>
    </r>
    <r>
      <rPr>
        <b/>
        <vertAlign val="superscript"/>
        <sz val="9"/>
        <rFont val="Arial"/>
        <family val="2"/>
        <charset val="186"/>
      </rPr>
      <t>2</t>
    </r>
  </si>
  <si>
    <r>
      <t>m</t>
    </r>
    <r>
      <rPr>
        <vertAlign val="superscript"/>
        <sz val="9"/>
        <rFont val="Arial"/>
        <family val="2"/>
        <charset val="186"/>
      </rPr>
      <t>2</t>
    </r>
  </si>
  <si>
    <r>
      <rPr>
        <b/>
        <sz val="12"/>
        <rFont val="Arial"/>
        <family val="2"/>
        <charset val="186"/>
      </rPr>
      <t>1.1</t>
    </r>
    <r>
      <rPr>
        <sz val="10"/>
        <rFont val="Arial"/>
        <family val="2"/>
        <charset val="186"/>
      </rPr>
      <t xml:space="preserve">. </t>
    </r>
    <r>
      <rPr>
        <b/>
        <sz val="10"/>
        <rFont val="Arial"/>
        <family val="2"/>
        <charset val="186"/>
      </rPr>
      <t>Ievadiet vērtības</t>
    </r>
  </si>
  <si>
    <t>2.1. Ievadiet vērtības</t>
  </si>
  <si>
    <t>Ēka Nr.8 apbūves laukums</t>
  </si>
  <si>
    <t>Kadastra objekta datu reģistrācija</t>
  </si>
  <si>
    <t xml:space="preserve">Kadastra datu aktualizācija kadastrālās uzmērīšanas rezultātā </t>
  </si>
  <si>
    <t xml:space="preserve">Jaunu telpu grupu (piemēram, dzīvokļu) reģistrācija </t>
  </si>
  <si>
    <r>
      <rPr>
        <b/>
        <sz val="12"/>
        <rFont val="Arial"/>
        <family val="2"/>
        <charset val="186"/>
      </rPr>
      <t>1.2.</t>
    </r>
    <r>
      <rPr>
        <b/>
        <sz val="10"/>
        <rFont val="Arial"/>
        <family val="2"/>
        <charset val="186"/>
      </rPr>
      <t xml:space="preserve"> Ievadiet ēku raksturojošos lielumus</t>
    </r>
  </si>
  <si>
    <t>Daudzums</t>
  </si>
  <si>
    <r>
      <rPr>
        <b/>
        <sz val="12"/>
        <rFont val="Arial"/>
        <family val="2"/>
        <charset val="186"/>
      </rPr>
      <t xml:space="preserve">1. </t>
    </r>
    <r>
      <rPr>
        <sz val="12"/>
        <rFont val="Arial"/>
        <family val="2"/>
        <charset val="186"/>
      </rPr>
      <t xml:space="preserve">Lai aprēķinātu aptuveno summu </t>
    </r>
    <r>
      <rPr>
        <b/>
        <u/>
        <sz val="12"/>
        <rFont val="Arial"/>
        <family val="2"/>
        <charset val="186"/>
      </rPr>
      <t>par ēkas pirmreizējo kadastrālo uzmērīšanu</t>
    </r>
    <r>
      <rPr>
        <b/>
        <sz val="12"/>
        <rFont val="Arial"/>
        <family val="2"/>
        <charset val="186"/>
      </rPr>
      <t xml:space="preserve">, </t>
    </r>
    <r>
      <rPr>
        <sz val="12"/>
        <rFont val="Arial"/>
        <family val="2"/>
        <charset val="186"/>
      </rPr>
      <t xml:space="preserve"> lūdzu norādiet reģistrējamo ēku skaitu </t>
    </r>
  </si>
  <si>
    <t>Cena, EUR</t>
  </si>
  <si>
    <t xml:space="preserve">Prognozētā tāmes summa kopā (ar koeficentu)*,   EUR    </t>
  </si>
  <si>
    <t>ēkas KU ap. laukums ir &lt;= 152,4 kv.m.</t>
  </si>
  <si>
    <t>ēkas KU apbūves laukums ir lielāks par 152.4 kv.m.</t>
  </si>
  <si>
    <t>telpas KU  ar platību lielāku par 232 kv.m.</t>
  </si>
  <si>
    <t>telpas KU no 4,6 līdz 232 kv.m.</t>
  </si>
  <si>
    <t>Telpas ar platību no 4,6 līdz 232 kv.m.</t>
  </si>
  <si>
    <t>Telpas ar platību lielāku par 232 kv.m.</t>
  </si>
  <si>
    <t>Izcenojums, EUR</t>
  </si>
  <si>
    <t>summa, EUR</t>
  </si>
  <si>
    <t>2.</t>
  </si>
  <si>
    <t>3.</t>
  </si>
  <si>
    <t>Prognozētā summa, EUR</t>
  </si>
  <si>
    <t xml:space="preserve">Kadasrtālās uzmērīšanas lieta </t>
  </si>
  <si>
    <t>m2</t>
  </si>
  <si>
    <t>Kadastrālās uzmērīšanas lieta</t>
  </si>
  <si>
    <t xml:space="preserve">Zemes zem ēkām un pagalmiem noteikšana un norādīšana apbūves plānā </t>
  </si>
  <si>
    <t>1.5.</t>
  </si>
  <si>
    <t xml:space="preserve">* nav iekļauti:  </t>
  </si>
  <si>
    <r>
      <rPr>
        <sz val="9"/>
        <color indexed="8"/>
        <rFont val="Calibri"/>
        <family val="2"/>
        <charset val="186"/>
      </rPr>
      <t>•</t>
    </r>
    <r>
      <rPr>
        <sz val="7.2"/>
        <color indexed="8"/>
        <rFont val="Arial"/>
        <family val="2"/>
        <charset val="186"/>
      </rPr>
      <t xml:space="preserve">  b</t>
    </r>
    <r>
      <rPr>
        <sz val="9"/>
        <color indexed="8"/>
        <rFont val="Arial"/>
        <family val="2"/>
        <charset val="186"/>
      </rPr>
      <t>ūves neesības konstatēšana un attiecīgas informācijas attēlošana apbūves plānā</t>
    </r>
  </si>
  <si>
    <r>
      <rPr>
        <sz val="9"/>
        <color indexed="8"/>
        <rFont val="Calibri"/>
        <family val="2"/>
        <charset val="186"/>
      </rPr>
      <t>•</t>
    </r>
    <r>
      <rPr>
        <sz val="7.2"/>
        <color indexed="8"/>
        <rFont val="Arial"/>
        <family val="2"/>
        <charset val="186"/>
      </rPr>
      <t xml:space="preserve">  </t>
    </r>
    <r>
      <rPr>
        <sz val="9"/>
        <color indexed="8"/>
        <rFont val="Arial"/>
        <family val="2"/>
        <charset val="186"/>
      </rPr>
      <t>nereģistrētas ēkas konstatēšana un attiecīgas informācijas attēlošana apbūves plānā</t>
    </r>
  </si>
  <si>
    <t>4.</t>
  </si>
  <si>
    <t xml:space="preserve">Zemes vienību skaits, uz kurām atrodas ēka/ēkas </t>
  </si>
  <si>
    <t xml:space="preserve">  Informācijai:</t>
  </si>
  <si>
    <t xml:space="preserve"> - Speciālista izbraukums uz objektu, kas atrodas tālāk par 45 kilometriem no Valsts </t>
  </si>
  <si>
    <t>Ēkas un pagalmu kadastrālā uzmērīšana</t>
  </si>
  <si>
    <t xml:space="preserve"> - Speciālista izbraukums uz objektu, kas atrodas līdz 45 kilometriem no Valsts </t>
  </si>
  <si>
    <t>5.1.</t>
  </si>
  <si>
    <t>* maksa par speciālista izbraukuma izdevumiem un informācijas izsniegšanas nodrošināšanu</t>
  </si>
  <si>
    <t>17.</t>
  </si>
  <si>
    <t xml:space="preserve">  zemes dienesta reģionālās nodaļas biroja - 19,63 EUR</t>
  </si>
  <si>
    <t xml:space="preserve">  zemes dienesta reģionālās nodaļas biroja - 39,67 EUR</t>
  </si>
  <si>
    <t>Ēku kadastrālā uzmērīšana vienkāršotā kārtībā, datu reģistrācija un aktualizācija</t>
  </si>
  <si>
    <t>Būvprojekts vai ēkas stāva plānu, kas sagatavots vektordatu – DGN vai DWG formātā</t>
  </si>
  <si>
    <t>5.</t>
  </si>
  <si>
    <t>26.</t>
  </si>
  <si>
    <t>Datu elektroniskā apstrāde</t>
  </si>
  <si>
    <t>2.2. Ievadiet ēkas raksturojošos lielumus</t>
  </si>
  <si>
    <t>5.2.</t>
  </si>
  <si>
    <r>
      <rPr>
        <b/>
        <sz val="10"/>
        <rFont val="Arial"/>
        <family val="2"/>
        <charset val="186"/>
      </rPr>
      <t>2.</t>
    </r>
    <r>
      <rPr>
        <sz val="10"/>
        <rFont val="Arial"/>
        <family val="2"/>
        <charset val="186"/>
      </rPr>
      <t xml:space="preserve"> Lai aprēķinātu aptuveno summu </t>
    </r>
    <r>
      <rPr>
        <b/>
        <u/>
        <sz val="10"/>
        <rFont val="Arial"/>
        <family val="2"/>
        <charset val="186"/>
      </rPr>
      <t>par ēkas atkārtotu kadastrālo uzmērīšanu</t>
    </r>
    <r>
      <rPr>
        <sz val="10"/>
        <rFont val="Arial"/>
        <family val="2"/>
        <charset val="186"/>
      </rPr>
      <t xml:space="preserve">, lūdzu norādiet aktualizējamo ēku un telpu grupu (piemēram, dzīvokļu) skaitu   </t>
    </r>
  </si>
  <si>
    <t>5.1.(6)</t>
  </si>
  <si>
    <t>Kadastra datu aktualizācija (ēka)</t>
  </si>
  <si>
    <t xml:space="preserve">Datu elektroniskā apstrāde un sagatavošana digitālā formā </t>
  </si>
  <si>
    <t>Ēku kadastrālā uzmērīšana vienkāršotā kārtībā</t>
  </si>
  <si>
    <t>Ēku atkārtota kadastrālā uzmērīšana vienkāršotā kārtībā</t>
  </si>
  <si>
    <t>Piemērotā cena (ar 50%), EUR</t>
  </si>
  <si>
    <r>
      <t xml:space="preserve">3. </t>
    </r>
    <r>
      <rPr>
        <b/>
        <u/>
        <sz val="12"/>
        <color rgb="FF87002F"/>
        <rFont val="Arial"/>
        <family val="2"/>
        <charset val="186"/>
      </rPr>
      <t xml:space="preserve">Aptuvens </t>
    </r>
    <r>
      <rPr>
        <b/>
        <sz val="12"/>
        <color rgb="FF87002F"/>
        <rFont val="Arial"/>
        <family val="2"/>
        <charset val="186"/>
      </rPr>
      <t>aprēķins par ēkas kadastrālo uzmērīšanu un ēkas datu reģistrāciju vai aktualizāciju</t>
    </r>
  </si>
  <si>
    <t>Ēkas atkārtota kadastrālā uzmērīšana</t>
  </si>
  <si>
    <t>Ēkas pirmreizējā kadastrālā uzmērīšana</t>
  </si>
  <si>
    <t xml:space="preserve">https://www.vzd.gov.lv/lv/BKUregna </t>
  </si>
  <si>
    <t xml:space="preserve">https://www.vzd.gov.lv/lv/pakalpojumi/BKU2 </t>
  </si>
  <si>
    <t xml:space="preserve">https://www.vzd.gov.lv/lv/eku-vai-telpu-grupu-kadastrala-uzmerisana-vienkarsota-kartiba?utm_source=https%3A%2F%2Fwww.google.com%2F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</si>
</sst>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\ _€_-;\-* #,##0.00\ _€_-;_-* &quot;-&quot;??\ _€_-;_-@_-"/>
    <numFmt numFmtId="178" formatCode="#,##0.0"/>
    <numFmt numFmtId="179" formatCode="0.0"/>
    <numFmt numFmtId="180" formatCode="* #,##0.00;\-* #,##0.00;_-* &quot;-&quot;??_-;_-@_-"/>
    <numFmt numFmtId="181" formatCode="* #,##0;\-* #,##0;_-* &quot;-&quot;??_-;_-@_-"/>
  </numFmts>
  <fonts count="53" x14ac:knownFonts="1">
    <font>
      <sz val="11"/>
      <color theme="1"/>
      <name val="Calibri"/>
      <family val="2"/>
      <charset val="186"/>
      <scheme val="minor"/>
    </font>
    <font>
      <b/>
      <sz val="18"/>
      <name val="Arial"/>
      <family val="2"/>
      <charset val="186"/>
    </font>
    <font>
      <sz val="10"/>
      <name val="Arial"/>
      <family val="2"/>
      <charset val="186"/>
    </font>
    <font>
      <sz val="4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9"/>
      <name val="Arial"/>
      <family val="2"/>
      <charset val="186"/>
    </font>
    <font>
      <b/>
      <vertAlign val="superscript"/>
      <sz val="9"/>
      <name val="Arial"/>
      <family val="2"/>
      <charset val="186"/>
    </font>
    <font>
      <vertAlign val="superscript"/>
      <sz val="9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11"/>
      <name val="Arial"/>
      <family val="2"/>
      <charset val="186"/>
    </font>
    <font>
      <sz val="9"/>
      <color indexed="8"/>
      <name val="Arial"/>
      <family val="2"/>
      <charset val="186"/>
    </font>
    <font>
      <sz val="9"/>
      <color indexed="8"/>
      <name val="Calibri"/>
      <family val="2"/>
      <charset val="186"/>
    </font>
    <font>
      <sz val="7.2"/>
      <color indexed="8"/>
      <name val="Arial"/>
      <family val="2"/>
      <charset val="186"/>
    </font>
    <font>
      <b/>
      <u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9"/>
      <color rgb="FF87002F"/>
      <name val="Arial"/>
      <family val="2"/>
      <charset val="186"/>
    </font>
    <font>
      <sz val="8"/>
      <color theme="1"/>
      <name val="Arial"/>
      <family val="2"/>
      <charset val="186"/>
    </font>
    <font>
      <sz val="2"/>
      <color theme="1"/>
      <name val="Arial"/>
      <family val="2"/>
      <charset val="186"/>
    </font>
    <font>
      <sz val="3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0"/>
      <color rgb="FF87002F"/>
      <name val="Arial"/>
      <family val="2"/>
      <charset val="186"/>
    </font>
    <font>
      <b/>
      <sz val="10"/>
      <color rgb="FF87002F"/>
      <name val="Arial"/>
      <family val="2"/>
      <charset val="186"/>
    </font>
    <font>
      <sz val="10"/>
      <color theme="1"/>
      <name val="Arial"/>
      <family val="2"/>
      <charset val="186"/>
    </font>
    <font>
      <sz val="4"/>
      <color theme="1"/>
      <name val="Arial"/>
      <family val="2"/>
      <charset val="186"/>
    </font>
    <font>
      <sz val="10"/>
      <color theme="0"/>
      <name val="Arial"/>
      <family val="2"/>
      <charset val="186"/>
    </font>
    <font>
      <i/>
      <sz val="8"/>
      <color theme="5" tint="-0.249977111117893"/>
      <name val="Arial"/>
      <family val="2"/>
      <charset val="186"/>
    </font>
    <font>
      <i/>
      <u/>
      <sz val="9"/>
      <color theme="5" tint="-0.249977111117893"/>
      <name val="Arial"/>
      <family val="2"/>
      <charset val="186"/>
    </font>
    <font>
      <i/>
      <sz val="8"/>
      <color theme="6" tint="-0.249977111117893"/>
      <name val="Arial"/>
      <family val="2"/>
      <charset val="186"/>
    </font>
    <font>
      <sz val="11"/>
      <color theme="6" tint="-0.249977111117893"/>
      <name val="Arial"/>
      <family val="2"/>
      <charset val="186"/>
    </font>
    <font>
      <sz val="9"/>
      <color theme="0"/>
      <name val="Arial"/>
      <family val="2"/>
      <charset val="186"/>
    </font>
    <font>
      <sz val="14"/>
      <color theme="1"/>
      <name val="Arial"/>
      <family val="2"/>
      <charset val="186"/>
    </font>
    <font>
      <sz val="10"/>
      <color theme="1" tint="0.34998626667073579"/>
      <name val="Arial"/>
      <family val="2"/>
      <charset val="186"/>
    </font>
    <font>
      <b/>
      <sz val="9"/>
      <color rgb="FF87002F"/>
      <name val="Arial"/>
      <family val="2"/>
      <charset val="186"/>
    </font>
    <font>
      <sz val="11"/>
      <color rgb="FFFF0000"/>
      <name val="Arial"/>
      <family val="2"/>
      <charset val="186"/>
    </font>
    <font>
      <i/>
      <sz val="11"/>
      <color theme="1"/>
      <name val="Arial"/>
      <family val="2"/>
      <charset val="186"/>
    </font>
    <font>
      <sz val="8"/>
      <color rgb="FF87002F"/>
      <name val="Arial"/>
      <family val="2"/>
      <charset val="186"/>
    </font>
    <font>
      <sz val="8"/>
      <color theme="4" tint="-0.249977111117893"/>
      <name val="Arial"/>
      <family val="2"/>
      <charset val="186"/>
    </font>
    <font>
      <sz val="11"/>
      <color theme="0"/>
      <name val="Arial"/>
      <family val="2"/>
      <charset val="186"/>
    </font>
    <font>
      <b/>
      <sz val="9"/>
      <color theme="1" tint="0.34998626667073579"/>
      <name val="Arial"/>
      <family val="2"/>
      <charset val="186"/>
    </font>
    <font>
      <b/>
      <sz val="9"/>
      <color theme="0" tint="-0.499984740745262"/>
      <name val="Arial"/>
      <family val="2"/>
      <charset val="186"/>
    </font>
    <font>
      <sz val="9"/>
      <color theme="0" tint="-0.499984740745262"/>
      <name val="Arial"/>
      <family val="2"/>
      <charset val="186"/>
    </font>
    <font>
      <b/>
      <sz val="12"/>
      <color rgb="FF87002F"/>
      <name val="Arial"/>
      <family val="2"/>
      <charset val="186"/>
    </font>
    <font>
      <b/>
      <u/>
      <sz val="12"/>
      <color rgb="FF87002F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C99"/>
      </patternFill>
    </fill>
    <fill>
      <patternFill patternType="solid">
        <fgColor rgb="FFCCCCC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6E6D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C8C8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16"/>
      </bottom>
      <diagonal/>
    </border>
    <border>
      <left/>
      <right/>
      <top style="thin">
        <color indexed="16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5" tint="0.39985351115451523"/>
      </right>
      <top/>
      <bottom/>
      <diagonal/>
    </border>
    <border>
      <left/>
      <right style="thin">
        <color theme="5" tint="0.39985351115451523"/>
      </right>
      <top/>
      <bottom style="thin">
        <color theme="5" tint="0.39994506668294322"/>
      </bottom>
      <diagonal/>
    </border>
    <border>
      <left style="medium">
        <color theme="5" tint="0.39988402966399123"/>
      </left>
      <right/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medium">
        <color theme="5" tint="0.39988402966399123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39985351115451523"/>
      </right>
      <top style="thin">
        <color theme="5" tint="0.59996337778862885"/>
      </top>
      <bottom style="thin">
        <color theme="5" tint="0.59996337778862885"/>
      </bottom>
      <diagonal/>
    </border>
    <border>
      <left style="medium">
        <color theme="5" tint="0.39988402966399123"/>
      </left>
      <right/>
      <top/>
      <bottom/>
      <diagonal/>
    </border>
    <border>
      <left style="medium">
        <color theme="5" tint="0.39988402966399123"/>
      </left>
      <right/>
      <top style="thin">
        <color theme="5" tint="0.59996337778862885"/>
      </top>
      <bottom style="thin">
        <color theme="5" tint="0.39994506668294322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0.39994506668294322"/>
      </bottom>
      <diagonal/>
    </border>
    <border>
      <left style="thin">
        <color theme="5" tint="0.59996337778862885"/>
      </left>
      <right style="medium">
        <color theme="5" tint="0.39988402966399123"/>
      </right>
      <top style="thin">
        <color theme="5" tint="0.59996337778862885"/>
      </top>
      <bottom style="thin">
        <color theme="5" tint="0.39994506668294322"/>
      </bottom>
      <diagonal/>
    </border>
    <border>
      <left style="medium">
        <color theme="5" tint="0.39988402966399123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 style="medium">
        <color theme="5" tint="0.399914548173467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ck">
        <color theme="0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</borders>
  <cellStyleXfs count="5">
    <xf numFmtId="0" fontId="0" fillId="0" borderId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3" borderId="3" applyNumberFormat="0" applyAlignment="0" applyProtection="0"/>
    <xf numFmtId="0" fontId="22" fillId="0" borderId="0"/>
  </cellStyleXfs>
  <cellXfs count="201">
    <xf numFmtId="0" fontId="0" fillId="0" borderId="0" xfId="0"/>
    <xf numFmtId="0" fontId="24" fillId="0" borderId="0" xfId="0" applyFont="1"/>
    <xf numFmtId="0" fontId="25" fillId="0" borderId="4" xfId="0" applyFont="1" applyBorder="1" applyAlignment="1">
      <alignment horizontal="left" vertical="center" wrapText="1"/>
    </xf>
    <xf numFmtId="0" fontId="24" fillId="0" borderId="0" xfId="0" applyFont="1" applyFill="1"/>
    <xf numFmtId="0" fontId="26" fillId="0" borderId="0" xfId="0" applyFont="1" applyFill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24" fillId="0" borderId="0" xfId="0" applyFont="1" applyFill="1" applyBorder="1" applyAlignment="1" applyProtection="1">
      <alignment horizontal="right" indent="2"/>
      <protection locked="0"/>
    </xf>
    <xf numFmtId="0" fontId="27" fillId="0" borderId="0" xfId="0" applyFont="1" applyFill="1"/>
    <xf numFmtId="0" fontId="28" fillId="0" borderId="0" xfId="0" applyFont="1" applyFill="1"/>
    <xf numFmtId="0" fontId="1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/>
    <xf numFmtId="0" fontId="25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vertical="top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2" fillId="4" borderId="9" xfId="0" applyFont="1" applyFill="1" applyBorder="1" applyAlignment="1">
      <alignment vertical="center"/>
    </xf>
    <xf numFmtId="180" fontId="25" fillId="0" borderId="10" xfId="0" applyNumberFormat="1" applyFont="1" applyFill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 vertical="center"/>
    </xf>
    <xf numFmtId="180" fontId="2" fillId="0" borderId="0" xfId="0" applyNumberFormat="1" applyFont="1" applyFill="1" applyBorder="1"/>
    <xf numFmtId="0" fontId="30" fillId="5" borderId="13" xfId="0" applyFont="1" applyFill="1" applyBorder="1" applyAlignment="1">
      <alignment horizontal="left" vertical="center" wrapText="1"/>
    </xf>
    <xf numFmtId="0" fontId="31" fillId="4" borderId="14" xfId="0" applyFont="1" applyFill="1" applyBorder="1" applyAlignment="1">
      <alignment horizontal="left" vertical="center" wrapText="1"/>
    </xf>
    <xf numFmtId="4" fontId="30" fillId="5" borderId="15" xfId="0" applyNumberFormat="1" applyFont="1" applyFill="1" applyBorder="1" applyAlignment="1">
      <alignment horizontal="center" vertical="center" wrapText="1"/>
    </xf>
    <xf numFmtId="181" fontId="4" fillId="5" borderId="10" xfId="3" applyNumberFormat="1" applyFont="1" applyFill="1" applyBorder="1" applyAlignment="1" applyProtection="1">
      <alignment horizontal="right" vertical="center" indent="1"/>
      <protection locked="0"/>
    </xf>
    <xf numFmtId="180" fontId="31" fillId="4" borderId="16" xfId="0" applyNumberFormat="1" applyFont="1" applyFill="1" applyBorder="1" applyAlignment="1">
      <alignment horizontal="right" vertical="center" indent="1"/>
    </xf>
    <xf numFmtId="49" fontId="30" fillId="5" borderId="17" xfId="0" applyNumberFormat="1" applyFont="1" applyFill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indent="1"/>
    </xf>
    <xf numFmtId="49" fontId="31" fillId="4" borderId="18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/>
    <xf numFmtId="0" fontId="26" fillId="0" borderId="0" xfId="0" applyFont="1" applyFill="1"/>
    <xf numFmtId="0" fontId="32" fillId="0" borderId="0" xfId="0" applyFont="1" applyFill="1"/>
    <xf numFmtId="0" fontId="24" fillId="0" borderId="19" xfId="0" applyFont="1" applyFill="1" applyBorder="1"/>
    <xf numFmtId="0" fontId="24" fillId="0" borderId="20" xfId="0" applyFont="1" applyFill="1" applyBorder="1"/>
    <xf numFmtId="0" fontId="29" fillId="0" borderId="8" xfId="0" applyFont="1" applyBorder="1" applyAlignment="1">
      <alignment horizontal="left"/>
    </xf>
    <xf numFmtId="0" fontId="33" fillId="0" borderId="0" xfId="0" applyFont="1" applyFill="1"/>
    <xf numFmtId="178" fontId="34" fillId="0" borderId="0" xfId="0" applyNumberFormat="1" applyFont="1" applyFill="1" applyBorder="1" applyAlignment="1">
      <alignment vertical="top"/>
    </xf>
    <xf numFmtId="0" fontId="24" fillId="0" borderId="0" xfId="0" applyFont="1" applyFill="1" applyAlignment="1"/>
    <xf numFmtId="0" fontId="7" fillId="6" borderId="21" xfId="0" applyFont="1" applyFill="1" applyBorder="1" applyAlignment="1">
      <alignment horizontal="center" vertical="center" wrapText="1"/>
    </xf>
    <xf numFmtId="2" fontId="35" fillId="6" borderId="22" xfId="0" applyNumberFormat="1" applyFont="1" applyFill="1" applyBorder="1" applyAlignment="1">
      <alignment horizontal="center"/>
    </xf>
    <xf numFmtId="2" fontId="35" fillId="6" borderId="23" xfId="0" applyNumberFormat="1" applyFont="1" applyFill="1" applyBorder="1" applyAlignment="1">
      <alignment horizontal="center"/>
    </xf>
    <xf numFmtId="2" fontId="35" fillId="6" borderId="24" xfId="0" applyNumberFormat="1" applyFont="1" applyFill="1" applyBorder="1" applyAlignment="1">
      <alignment horizontal="center"/>
    </xf>
    <xf numFmtId="2" fontId="36" fillId="7" borderId="23" xfId="0" applyNumberFormat="1" applyFont="1" applyFill="1" applyBorder="1" applyAlignment="1">
      <alignment horizontal="center"/>
    </xf>
    <xf numFmtId="0" fontId="27" fillId="0" borderId="25" xfId="0" applyFont="1" applyFill="1" applyBorder="1"/>
    <xf numFmtId="0" fontId="27" fillId="0" borderId="0" xfId="0" applyFont="1" applyFill="1" applyBorder="1"/>
    <xf numFmtId="0" fontId="7" fillId="8" borderId="26" xfId="0" applyFont="1" applyFill="1" applyBorder="1" applyAlignment="1">
      <alignment horizontal="center" vertical="center" wrapText="1"/>
    </xf>
    <xf numFmtId="2" fontId="37" fillId="8" borderId="27" xfId="0" applyNumberFormat="1" applyFont="1" applyFill="1" applyBorder="1" applyAlignment="1">
      <alignment horizontal="center"/>
    </xf>
    <xf numFmtId="2" fontId="37" fillId="8" borderId="28" xfId="0" applyNumberFormat="1" applyFont="1" applyFill="1" applyBorder="1" applyAlignment="1">
      <alignment horizontal="center"/>
    </xf>
    <xf numFmtId="0" fontId="38" fillId="0" borderId="29" xfId="0" applyFont="1" applyFill="1" applyBorder="1"/>
    <xf numFmtId="0" fontId="38" fillId="0" borderId="30" xfId="0" applyFont="1" applyFill="1" applyBorder="1"/>
    <xf numFmtId="0" fontId="7" fillId="6" borderId="31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/>
    </xf>
    <xf numFmtId="179" fontId="7" fillId="6" borderId="31" xfId="0" applyNumberFormat="1" applyFont="1" applyFill="1" applyBorder="1" applyAlignment="1">
      <alignment horizontal="center"/>
    </xf>
    <xf numFmtId="2" fontId="35" fillId="6" borderId="32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Alignment="1"/>
    <xf numFmtId="0" fontId="29" fillId="0" borderId="0" xfId="0" applyFont="1" applyFill="1"/>
    <xf numFmtId="0" fontId="29" fillId="0" borderId="0" xfId="0" applyFont="1"/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center" vertical="center"/>
    </xf>
    <xf numFmtId="178" fontId="39" fillId="0" borderId="0" xfId="0" applyNumberFormat="1" applyFont="1" applyFill="1" applyBorder="1" applyAlignment="1">
      <alignment horizontal="center" vertical="top" wrapText="1"/>
    </xf>
    <xf numFmtId="3" fontId="8" fillId="0" borderId="33" xfId="0" applyNumberFormat="1" applyFont="1" applyFill="1" applyBorder="1" applyAlignment="1">
      <alignment horizontal="left" vertical="center"/>
    </xf>
    <xf numFmtId="3" fontId="8" fillId="0" borderId="33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wrapText="1"/>
    </xf>
    <xf numFmtId="0" fontId="26" fillId="0" borderId="0" xfId="0" applyFont="1"/>
    <xf numFmtId="0" fontId="40" fillId="0" borderId="0" xfId="0" applyFont="1" applyFill="1"/>
    <xf numFmtId="0" fontId="41" fillId="0" borderId="5" xfId="0" applyFont="1" applyFill="1" applyBorder="1" applyAlignment="1">
      <alignment vertical="top"/>
    </xf>
    <xf numFmtId="0" fontId="14" fillId="0" borderId="0" xfId="0" applyFont="1" applyFill="1" applyAlignment="1"/>
    <xf numFmtId="0" fontId="31" fillId="9" borderId="5" xfId="0" applyFont="1" applyFill="1" applyBorder="1" applyAlignment="1">
      <alignment horizontal="left" vertical="center" wrapText="1"/>
    </xf>
    <xf numFmtId="49" fontId="42" fillId="9" borderId="34" xfId="0" applyNumberFormat="1" applyFont="1" applyFill="1" applyBorder="1" applyAlignment="1">
      <alignment horizontal="center" vertical="center"/>
    </xf>
    <xf numFmtId="49" fontId="42" fillId="9" borderId="4" xfId="0" applyNumberFormat="1" applyFont="1" applyFill="1" applyBorder="1" applyAlignment="1">
      <alignment horizontal="center" vertical="center"/>
    </xf>
    <xf numFmtId="180" fontId="31" fillId="9" borderId="10" xfId="0" applyNumberFormat="1" applyFont="1" applyFill="1" applyBorder="1" applyAlignment="1">
      <alignment vertical="center"/>
    </xf>
    <xf numFmtId="0" fontId="43" fillId="0" borderId="0" xfId="0" applyFont="1" applyFill="1"/>
    <xf numFmtId="0" fontId="24" fillId="5" borderId="0" xfId="0" applyFont="1" applyFill="1"/>
    <xf numFmtId="0" fontId="44" fillId="5" borderId="0" xfId="0" applyFont="1" applyFill="1"/>
    <xf numFmtId="180" fontId="45" fillId="0" borderId="10" xfId="0" applyNumberFormat="1" applyFont="1" applyBorder="1" applyAlignment="1">
      <alignment horizontal="left" vertical="center"/>
    </xf>
    <xf numFmtId="180" fontId="2" fillId="0" borderId="0" xfId="0" applyNumberFormat="1" applyFont="1"/>
    <xf numFmtId="0" fontId="4" fillId="4" borderId="6" xfId="0" applyFont="1" applyFill="1" applyBorder="1" applyAlignment="1">
      <alignment vertical="center"/>
    </xf>
    <xf numFmtId="0" fontId="2" fillId="4" borderId="9" xfId="0" applyFont="1" applyFill="1" applyBorder="1"/>
    <xf numFmtId="0" fontId="2" fillId="4" borderId="7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46" fillId="0" borderId="0" xfId="0" applyFont="1" applyAlignment="1">
      <alignment wrapText="1"/>
    </xf>
    <xf numFmtId="0" fontId="24" fillId="9" borderId="35" xfId="0" applyFont="1" applyFill="1" applyBorder="1" applyAlignment="1">
      <alignment horizontal="left" indent="2"/>
    </xf>
    <xf numFmtId="0" fontId="32" fillId="9" borderId="36" xfId="0" applyFont="1" applyFill="1" applyBorder="1"/>
    <xf numFmtId="0" fontId="24" fillId="5" borderId="7" xfId="0" applyFont="1" applyFill="1" applyBorder="1" applyAlignment="1" applyProtection="1">
      <alignment horizontal="center"/>
      <protection locked="0"/>
    </xf>
    <xf numFmtId="178" fontId="34" fillId="0" borderId="0" xfId="0" applyNumberFormat="1" applyFont="1" applyAlignment="1">
      <alignment vertical="top"/>
    </xf>
    <xf numFmtId="0" fontId="47" fillId="0" borderId="0" xfId="0" applyFont="1"/>
    <xf numFmtId="0" fontId="41" fillId="0" borderId="5" xfId="0" applyFont="1" applyBorder="1" applyAlignment="1">
      <alignment vertical="top"/>
    </xf>
    <xf numFmtId="0" fontId="29" fillId="0" borderId="5" xfId="0" applyFont="1" applyBorder="1" applyAlignment="1">
      <alignment vertical="top"/>
    </xf>
    <xf numFmtId="3" fontId="48" fillId="0" borderId="0" xfId="0" applyNumberFormat="1" applyFont="1" applyAlignment="1">
      <alignment horizontal="left" vertical="center"/>
    </xf>
    <xf numFmtId="3" fontId="49" fillId="0" borderId="0" xfId="0" applyNumberFormat="1" applyFont="1" applyAlignment="1">
      <alignment horizontal="center" vertical="center"/>
    </xf>
    <xf numFmtId="178" fontId="5" fillId="0" borderId="0" xfId="0" applyNumberFormat="1" applyFont="1" applyAlignment="1" applyProtection="1">
      <alignment horizontal="center" vertical="center"/>
      <protection locked="0"/>
    </xf>
    <xf numFmtId="3" fontId="50" fillId="0" borderId="0" xfId="0" applyNumberFormat="1" applyFont="1" applyAlignment="1">
      <alignment horizontal="left" vertical="center"/>
    </xf>
    <xf numFmtId="3" fontId="50" fillId="0" borderId="0" xfId="0" applyNumberFormat="1" applyFont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48" fillId="0" borderId="33" xfId="0" applyNumberFormat="1" applyFont="1" applyBorder="1" applyAlignment="1">
      <alignment horizontal="left" vertical="center"/>
    </xf>
    <xf numFmtId="3" fontId="49" fillId="0" borderId="33" xfId="0" applyNumberFormat="1" applyFont="1" applyBorder="1" applyAlignment="1">
      <alignment horizontal="center" vertical="center"/>
    </xf>
    <xf numFmtId="165" fontId="29" fillId="0" borderId="0" xfId="0" applyNumberFormat="1" applyFont="1" applyFill="1"/>
    <xf numFmtId="180" fontId="25" fillId="10" borderId="10" xfId="0" applyNumberFormat="1" applyFont="1" applyFill="1" applyBorder="1" applyAlignment="1">
      <alignment horizontal="left" vertical="center"/>
    </xf>
    <xf numFmtId="180" fontId="25" fillId="0" borderId="0" xfId="0" applyNumberFormat="1" applyFont="1" applyFill="1" applyBorder="1" applyAlignment="1">
      <alignment horizontal="left" vertical="center"/>
    </xf>
    <xf numFmtId="180" fontId="45" fillId="0" borderId="10" xfId="0" applyNumberFormat="1" applyFont="1" applyFill="1" applyBorder="1" applyAlignment="1">
      <alignment horizontal="left" vertical="center"/>
    </xf>
    <xf numFmtId="0" fontId="7" fillId="11" borderId="0" xfId="0" applyFont="1" applyFill="1" applyBorder="1" applyAlignment="1">
      <alignment horizontal="center" vertical="center" wrapText="1"/>
    </xf>
    <xf numFmtId="2" fontId="35" fillId="6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7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180" fontId="25" fillId="12" borderId="10" xfId="0" applyNumberFormat="1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 wrapText="1" indent="2"/>
    </xf>
    <xf numFmtId="0" fontId="2" fillId="9" borderId="37" xfId="0" applyFont="1" applyFill="1" applyBorder="1" applyAlignment="1">
      <alignment horizontal="left" vertical="center" wrapText="1" indent="2"/>
    </xf>
    <xf numFmtId="0" fontId="2" fillId="9" borderId="38" xfId="0" applyFont="1" applyFill="1" applyBorder="1" applyAlignment="1">
      <alignment horizontal="left" vertical="center" wrapText="1" indent="2"/>
    </xf>
    <xf numFmtId="0" fontId="2" fillId="9" borderId="39" xfId="0" applyFont="1" applyFill="1" applyBorder="1" applyAlignment="1">
      <alignment horizontal="left" vertical="center" wrapText="1" indent="2"/>
    </xf>
    <xf numFmtId="0" fontId="26" fillId="5" borderId="40" xfId="0" applyFont="1" applyFill="1" applyBorder="1" applyAlignment="1" applyProtection="1">
      <alignment horizontal="center" vertical="center" wrapText="1"/>
      <protection locked="0"/>
    </xf>
    <xf numFmtId="0" fontId="26" fillId="5" borderId="41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top" wrapText="1"/>
    </xf>
    <xf numFmtId="0" fontId="24" fillId="5" borderId="40" xfId="0" applyFont="1" applyFill="1" applyBorder="1" applyAlignment="1" applyProtection="1">
      <alignment horizontal="center" vertical="center" wrapText="1"/>
      <protection locked="0"/>
    </xf>
    <xf numFmtId="0" fontId="24" fillId="5" borderId="41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Fill="1" applyBorder="1" applyAlignment="1">
      <alignment horizontal="left" vertical="top" wrapText="1"/>
    </xf>
    <xf numFmtId="0" fontId="25" fillId="0" borderId="8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 wrapText="1"/>
    </xf>
    <xf numFmtId="0" fontId="2" fillId="9" borderId="45" xfId="0" applyFont="1" applyFill="1" applyBorder="1" applyAlignment="1">
      <alignment horizontal="left" vertical="center" wrapText="1" indent="2"/>
    </xf>
    <xf numFmtId="0" fontId="2" fillId="9" borderId="46" xfId="0" applyFont="1" applyFill="1" applyBorder="1" applyAlignment="1">
      <alignment horizontal="left" vertical="center" wrapText="1" indent="2"/>
    </xf>
    <xf numFmtId="180" fontId="31" fillId="9" borderId="47" xfId="0" applyNumberFormat="1" applyFont="1" applyFill="1" applyBorder="1" applyAlignment="1">
      <alignment horizontal="center" vertical="center"/>
    </xf>
    <xf numFmtId="180" fontId="31" fillId="9" borderId="61" xfId="0" applyNumberFormat="1" applyFont="1" applyFill="1" applyBorder="1" applyAlignment="1">
      <alignment horizontal="center" vertical="center"/>
    </xf>
    <xf numFmtId="0" fontId="7" fillId="11" borderId="62" xfId="0" applyFont="1" applyFill="1" applyBorder="1" applyAlignment="1">
      <alignment horizontal="center" vertical="center" wrapText="1"/>
    </xf>
    <xf numFmtId="0" fontId="7" fillId="11" borderId="63" xfId="0" applyFont="1" applyFill="1" applyBorder="1" applyAlignment="1">
      <alignment horizontal="center" vertical="center" wrapText="1"/>
    </xf>
    <xf numFmtId="0" fontId="7" fillId="11" borderId="64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>
      <alignment horizontal="left" wrapText="1"/>
    </xf>
    <xf numFmtId="0" fontId="32" fillId="5" borderId="0" xfId="0" applyFont="1" applyFill="1" applyAlignment="1">
      <alignment horizontal="left" wrapText="1"/>
    </xf>
    <xf numFmtId="0" fontId="7" fillId="11" borderId="59" xfId="0" applyFont="1" applyFill="1" applyBorder="1" applyAlignment="1">
      <alignment horizontal="center" vertical="center" wrapTex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60" xfId="0" applyFont="1" applyFill="1" applyBorder="1" applyAlignment="1">
      <alignment horizontal="center" vertical="center" wrapText="1"/>
    </xf>
    <xf numFmtId="49" fontId="31" fillId="4" borderId="49" xfId="0" applyNumberFormat="1" applyFont="1" applyFill="1" applyBorder="1" applyAlignment="1">
      <alignment horizontal="left" vertical="center" indent="1"/>
    </xf>
    <xf numFmtId="49" fontId="31" fillId="4" borderId="50" xfId="0" applyNumberFormat="1" applyFont="1" applyFill="1" applyBorder="1" applyAlignment="1">
      <alignment horizontal="left" vertical="center" indent="1"/>
    </xf>
    <xf numFmtId="0" fontId="31" fillId="4" borderId="53" xfId="0" applyFont="1" applyFill="1" applyBorder="1" applyAlignment="1">
      <alignment horizontal="left" vertical="center" wrapText="1"/>
    </xf>
    <xf numFmtId="0" fontId="31" fillId="4" borderId="55" xfId="0" applyFont="1" applyFill="1" applyBorder="1" applyAlignment="1">
      <alignment horizontal="left" vertical="center" wrapText="1"/>
    </xf>
    <xf numFmtId="180" fontId="31" fillId="4" borderId="47" xfId="0" applyNumberFormat="1" applyFont="1" applyFill="1" applyBorder="1" applyAlignment="1">
      <alignment horizontal="right" vertical="center" indent="1"/>
    </xf>
    <xf numFmtId="180" fontId="31" fillId="4" borderId="52" xfId="0" applyNumberFormat="1" applyFont="1" applyFill="1" applyBorder="1" applyAlignment="1">
      <alignment horizontal="right" vertical="center" indent="1"/>
    </xf>
    <xf numFmtId="0" fontId="31" fillId="9" borderId="51" xfId="0" applyFont="1" applyFill="1" applyBorder="1" applyAlignment="1">
      <alignment horizontal="left" vertical="center" wrapText="1"/>
    </xf>
    <xf numFmtId="0" fontId="24" fillId="9" borderId="5" xfId="0" applyFont="1" applyFill="1" applyBorder="1" applyAlignment="1">
      <alignment horizontal="left" vertical="center" wrapText="1"/>
    </xf>
    <xf numFmtId="180" fontId="31" fillId="9" borderId="47" xfId="0" applyNumberFormat="1" applyFont="1" applyFill="1" applyBorder="1" applyAlignment="1">
      <alignment vertical="center"/>
    </xf>
    <xf numFmtId="180" fontId="31" fillId="9" borderId="52" xfId="0" applyNumberFormat="1" applyFont="1" applyFill="1" applyBorder="1" applyAlignment="1">
      <alignment vertical="center"/>
    </xf>
    <xf numFmtId="0" fontId="4" fillId="9" borderId="53" xfId="1" applyFont="1" applyFill="1" applyBorder="1" applyAlignment="1" applyProtection="1">
      <alignment horizontal="center" vertical="center"/>
    </xf>
    <xf numFmtId="0" fontId="4" fillId="9" borderId="54" xfId="1" applyFont="1" applyFill="1" applyBorder="1" applyAlignment="1" applyProtection="1">
      <alignment horizontal="center" vertical="center"/>
    </xf>
    <xf numFmtId="0" fontId="4" fillId="9" borderId="55" xfId="1" applyFont="1" applyFill="1" applyBorder="1" applyAlignment="1" applyProtection="1">
      <alignment horizontal="center" vertical="center"/>
    </xf>
    <xf numFmtId="0" fontId="31" fillId="9" borderId="49" xfId="0" applyFont="1" applyFill="1" applyBorder="1" applyAlignment="1">
      <alignment horizontal="center" vertical="center" wrapText="1"/>
    </xf>
    <xf numFmtId="0" fontId="31" fillId="9" borderId="34" xfId="0" applyFont="1" applyFill="1" applyBorder="1" applyAlignment="1">
      <alignment horizontal="center" vertical="center" wrapText="1"/>
    </xf>
    <xf numFmtId="0" fontId="31" fillId="9" borderId="50" xfId="0" applyFont="1" applyFill="1" applyBorder="1" applyAlignment="1">
      <alignment horizontal="center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1" fillId="9" borderId="54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4" fillId="9" borderId="53" xfId="0" applyFont="1" applyFill="1" applyBorder="1" applyAlignment="1">
      <alignment horizontal="left" vertical="center" wrapText="1"/>
    </xf>
    <xf numFmtId="0" fontId="2" fillId="9" borderId="54" xfId="0" applyFont="1" applyFill="1" applyBorder="1" applyAlignment="1">
      <alignment horizontal="left" vertical="center" wrapText="1"/>
    </xf>
    <xf numFmtId="0" fontId="2" fillId="9" borderId="55" xfId="0" applyFont="1" applyFill="1" applyBorder="1" applyAlignment="1">
      <alignment horizontal="left" vertical="center" wrapText="1"/>
    </xf>
    <xf numFmtId="0" fontId="4" fillId="9" borderId="53" xfId="0" applyFont="1" applyFill="1" applyBorder="1" applyAlignment="1">
      <alignment horizontal="center" vertical="center"/>
    </xf>
    <xf numFmtId="0" fontId="4" fillId="9" borderId="54" xfId="0" applyFont="1" applyFill="1" applyBorder="1" applyAlignment="1">
      <alignment horizontal="center" vertical="center"/>
    </xf>
    <xf numFmtId="0" fontId="4" fillId="9" borderId="5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9" borderId="6" xfId="0" applyFont="1" applyFill="1" applyBorder="1" applyAlignment="1">
      <alignment horizontal="left" vertical="center" indent="2"/>
    </xf>
    <xf numFmtId="0" fontId="24" fillId="9" borderId="37" xfId="0" applyFont="1" applyFill="1" applyBorder="1" applyAlignment="1">
      <alignment horizontal="left" vertical="center" indent="2"/>
    </xf>
    <xf numFmtId="0" fontId="24" fillId="9" borderId="42" xfId="0" applyFont="1" applyFill="1" applyBorder="1" applyAlignment="1">
      <alignment horizontal="left" vertical="center" indent="2"/>
    </xf>
    <xf numFmtId="0" fontId="24" fillId="9" borderId="43" xfId="0" applyFont="1" applyFill="1" applyBorder="1" applyAlignment="1">
      <alignment horizontal="left" vertical="center" indent="2"/>
    </xf>
    <xf numFmtId="0" fontId="24" fillId="9" borderId="38" xfId="0" applyFont="1" applyFill="1" applyBorder="1" applyAlignment="1">
      <alignment horizontal="left" vertical="center" indent="2"/>
    </xf>
    <xf numFmtId="0" fontId="24" fillId="9" borderId="39" xfId="0" applyFont="1" applyFill="1" applyBorder="1" applyAlignment="1">
      <alignment horizontal="left" vertical="center" indent="2"/>
    </xf>
    <xf numFmtId="0" fontId="24" fillId="5" borderId="7" xfId="0" applyFont="1" applyFill="1" applyBorder="1" applyAlignment="1" applyProtection="1">
      <alignment horizontal="center" vertical="center"/>
      <protection locked="0"/>
    </xf>
    <xf numFmtId="0" fontId="24" fillId="5" borderId="44" xfId="0" applyFont="1" applyFill="1" applyBorder="1" applyAlignment="1" applyProtection="1">
      <alignment horizontal="center" vertical="center"/>
      <protection locked="0"/>
    </xf>
    <xf numFmtId="0" fontId="24" fillId="5" borderId="41" xfId="0" applyFont="1" applyFill="1" applyBorder="1" applyAlignment="1" applyProtection="1">
      <alignment horizontal="center" vertical="center"/>
      <protection locked="0"/>
    </xf>
    <xf numFmtId="0" fontId="24" fillId="5" borderId="47" xfId="0" applyFont="1" applyFill="1" applyBorder="1" applyAlignment="1" applyProtection="1">
      <alignment horizontal="center" vertical="center" wrapText="1"/>
      <protection locked="0"/>
    </xf>
    <xf numFmtId="0" fontId="24" fillId="5" borderId="48" xfId="0" applyFont="1" applyFill="1" applyBorder="1" applyAlignment="1" applyProtection="1">
      <alignment horizontal="center" vertical="center" wrapText="1"/>
      <protection locked="0"/>
    </xf>
    <xf numFmtId="49" fontId="42" fillId="9" borderId="49" xfId="0" applyNumberFormat="1" applyFont="1" applyFill="1" applyBorder="1" applyAlignment="1">
      <alignment horizontal="center" vertical="center"/>
    </xf>
    <xf numFmtId="49" fontId="42" fillId="9" borderId="5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2" applyAlignment="1">
      <alignment vertical="center"/>
    </xf>
    <xf numFmtId="0" fontId="20" fillId="0" borderId="0" xfId="2"/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/>
    </xf>
  </cellXfs>
  <cellStyles count="5">
    <cellStyle name="20% no 3. izcēluma" xfId="1" builtinId="38"/>
    <cellStyle name="Hipersaite" xfId="2" builtinId="8"/>
    <cellStyle name="Ievade" xfId="3" builtinId="20"/>
    <cellStyle name="Normal 2" xfId="4"/>
    <cellStyle name="Parasts" xfId="0" builtinId="0"/>
  </cellStyles>
  <dxfs count="16">
    <dxf>
      <font>
        <color theme="0"/>
      </font>
      <fill>
        <patternFill patternType="solid">
          <fgColor indexed="64"/>
          <bgColor indexed="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1" tint="0.14996795556505021"/>
      </font>
      <border>
        <bottom style="dotted">
          <color theme="0" tint="-0.499984740745262"/>
        </bottom>
      </border>
    </dxf>
    <dxf>
      <font>
        <color theme="1" tint="0.14996795556505021"/>
      </font>
      <border>
        <bottom style="thin">
          <color theme="0" tint="-0.499984740745262"/>
        </bottom>
      </border>
    </dxf>
    <dxf>
      <font>
        <color theme="5" tint="-0.24994659260841701"/>
        <name val="Cambria"/>
        <scheme val="none"/>
      </font>
      <fill>
        <patternFill patternType="none">
          <bgColor indexed="65"/>
        </patternFill>
      </fill>
    </dxf>
    <dxf>
      <fill>
        <patternFill>
          <bgColor rgb="FFE6E6DC"/>
        </patternFill>
      </fill>
      <border>
        <bottom style="thin">
          <color theme="0" tint="-0.499984740745262"/>
        </bottom>
      </border>
    </dxf>
    <dxf>
      <fill>
        <patternFill>
          <bgColor rgb="FFE6E6DC"/>
        </patternFill>
      </fill>
    </dxf>
    <dxf>
      <font>
        <color theme="1" tint="0.499984740745262"/>
      </font>
      <fill>
        <patternFill>
          <bgColor rgb="FFE6E6DC"/>
        </patternFill>
      </fill>
      <border>
        <bottom style="thin">
          <color theme="0" tint="-0.24994659260841701"/>
        </bottom>
      </border>
    </dxf>
    <dxf>
      <font>
        <color rgb="FFFF0000"/>
      </font>
    </dxf>
    <dxf>
      <font>
        <color theme="0"/>
      </font>
      <fill>
        <patternFill patternType="solid">
          <fgColor indexed="64"/>
          <bgColor rgb="FFFFFF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  <name val="Cambria"/>
        <scheme val="none"/>
      </font>
    </dxf>
    <dxf>
      <font>
        <color theme="1" tint="0.14996795556505021"/>
      </font>
      <border>
        <bottom style="dotted">
          <color theme="0" tint="-0.499984740745262"/>
        </bottom>
      </border>
    </dxf>
    <dxf>
      <font>
        <color theme="1" tint="0.14996795556505021"/>
      </font>
      <border>
        <bottom style="thin">
          <color theme="0" tint="-0.499984740745262"/>
        </bottom>
      </border>
    </dxf>
    <dxf>
      <font>
        <color theme="0" tint="-0.499984740745262"/>
      </font>
      <numFmt numFmtId="0" formatCode="General"/>
      <fill>
        <patternFill>
          <bgColor rgb="FFE6E6DC"/>
        </patternFill>
      </fill>
      <border>
        <bottom style="thin">
          <color theme="0" tint="-0.499984740745262"/>
        </bottom>
      </border>
    </dxf>
    <dxf>
      <font>
        <color theme="0" tint="-0.499984740745262"/>
      </font>
      <fill>
        <patternFill>
          <bgColor rgb="FFE6E6DC"/>
        </patternFill>
      </fill>
    </dxf>
    <dxf>
      <font>
        <strike val="0"/>
        <u val="none"/>
        <color theme="1" tint="0.34998626667073579"/>
      </font>
      <fill>
        <patternFill>
          <bgColor rgb="FFE6E6DC"/>
        </patternFill>
      </fill>
      <border>
        <bottom style="thin">
          <color theme="0" tint="-0.24994659260841701"/>
        </bottom>
      </border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zd.gov.lv/lv/eku-vai-telpu-grupu-kadastrala-uzmerisana-vienkarsota-kartiba?utm_source=https%3A%2F%2Fwww.google.com%2F" TargetMode="External"/><Relationship Id="rId2" Type="http://schemas.openxmlformats.org/officeDocument/2006/relationships/hyperlink" Target="https://www.vzd.gov.lv/lv/pakalpojumi/BKU2" TargetMode="External"/><Relationship Id="rId1" Type="http://schemas.openxmlformats.org/officeDocument/2006/relationships/hyperlink" Target="https://www.vzd.gov.lv/lv/BKUregna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showGridLines="0" tabSelected="1" zoomScale="90" zoomScaleNormal="90" workbookViewId="0">
      <selection activeCell="AA32" sqref="AA32"/>
    </sheetView>
  </sheetViews>
  <sheetFormatPr defaultRowHeight="14.25" x14ac:dyDescent="0.2"/>
  <cols>
    <col min="1" max="1" width="1.28515625" style="3" customWidth="1"/>
    <col min="2" max="2" width="38.7109375" style="1" customWidth="1"/>
    <col min="3" max="3" width="11.85546875" style="1" customWidth="1"/>
    <col min="4" max="4" width="10.5703125" style="1" customWidth="1"/>
    <col min="5" max="5" width="1.42578125" style="3" customWidth="1"/>
    <col min="6" max="6" width="2.28515625" style="3" customWidth="1"/>
    <col min="7" max="7" width="38.7109375" style="1" customWidth="1"/>
    <col min="8" max="8" width="12.140625" style="1" customWidth="1"/>
    <col min="9" max="9" width="10" style="1" customWidth="1"/>
    <col min="10" max="10" width="5.85546875" style="3" customWidth="1"/>
    <col min="11" max="11" width="6" style="1" customWidth="1"/>
    <col min="12" max="12" width="48.28515625" style="1" customWidth="1"/>
    <col min="13" max="13" width="12.5703125" style="1" customWidth="1"/>
    <col min="14" max="14" width="3" style="1" customWidth="1"/>
    <col min="15" max="15" width="8.140625" style="1" hidden="1" customWidth="1"/>
    <col min="16" max="20" width="9.5703125" style="1" hidden="1" customWidth="1"/>
    <col min="21" max="21" width="8.28515625" style="1" hidden="1" customWidth="1"/>
    <col min="22" max="23" width="9" style="1" hidden="1" customWidth="1"/>
    <col min="24" max="24" width="9.28515625" style="3" hidden="1" customWidth="1"/>
    <col min="25" max="25" width="9.140625" style="3" customWidth="1"/>
    <col min="26" max="16384" width="9.140625" style="3"/>
  </cols>
  <sheetData>
    <row r="1" spans="1:24" x14ac:dyDescent="0.2">
      <c r="A1" s="6"/>
      <c r="B1" s="6"/>
      <c r="C1" s="6"/>
      <c r="D1" s="6"/>
      <c r="E1" s="6"/>
      <c r="F1" s="6"/>
      <c r="G1" s="94"/>
      <c r="H1" s="94"/>
      <c r="I1" s="94"/>
      <c r="J1" s="6"/>
      <c r="K1" s="6"/>
      <c r="L1" s="6"/>
      <c r="M1" s="6"/>
      <c r="N1" s="6"/>
      <c r="O1" s="3"/>
      <c r="P1" s="3"/>
      <c r="Q1" s="3"/>
      <c r="R1" s="3"/>
      <c r="S1" s="3"/>
      <c r="T1" s="3"/>
      <c r="U1" s="3"/>
      <c r="V1" s="3"/>
      <c r="W1" s="6"/>
    </row>
    <row r="2" spans="1:24" ht="24" x14ac:dyDescent="0.35">
      <c r="B2" s="12" t="s">
        <v>84</v>
      </c>
      <c r="C2" s="12"/>
      <c r="D2" s="13"/>
      <c r="E2" s="13"/>
      <c r="F2" s="13"/>
      <c r="G2" s="95"/>
      <c r="H2" s="95"/>
      <c r="I2" s="95"/>
      <c r="J2" s="6"/>
      <c r="K2" s="6"/>
      <c r="L2" s="6"/>
      <c r="M2" s="6"/>
      <c r="N2" s="3"/>
      <c r="O2" s="2" t="s">
        <v>8</v>
      </c>
      <c r="P2" s="25" t="s">
        <v>22</v>
      </c>
      <c r="Q2" s="44"/>
      <c r="R2" s="23"/>
      <c r="S2" s="24"/>
      <c r="T2" s="116" t="s">
        <v>97</v>
      </c>
      <c r="U2" s="116"/>
      <c r="V2" s="21" t="s">
        <v>52</v>
      </c>
      <c r="W2" s="21" t="s">
        <v>38</v>
      </c>
    </row>
    <row r="3" spans="1:24" s="45" customFormat="1" ht="12.75" x14ac:dyDescent="0.2">
      <c r="A3" s="8"/>
      <c r="B3" s="7"/>
      <c r="C3" s="7"/>
      <c r="D3" s="7"/>
      <c r="E3" s="14"/>
      <c r="F3" s="14"/>
      <c r="G3" s="96"/>
      <c r="H3" s="96"/>
      <c r="I3" s="96"/>
      <c r="J3" s="6"/>
      <c r="K3" s="7"/>
      <c r="L3" s="7"/>
      <c r="M3" s="7"/>
      <c r="O3" s="2" t="s">
        <v>3</v>
      </c>
      <c r="P3" s="22" t="s">
        <v>4</v>
      </c>
      <c r="Q3" s="44"/>
      <c r="R3" s="23"/>
      <c r="S3" s="24"/>
      <c r="T3" s="89">
        <v>72.67</v>
      </c>
      <c r="U3" s="89"/>
      <c r="V3" s="89"/>
      <c r="W3" s="21">
        <f>IF(OR(D10&gt;=1,I10&gt;=1),1,0)*T3</f>
        <v>0</v>
      </c>
    </row>
    <row r="4" spans="1:24" s="45" customFormat="1" ht="12.75" customHeight="1" x14ac:dyDescent="0.2">
      <c r="A4" s="6"/>
      <c r="B4" s="175" t="s">
        <v>51</v>
      </c>
      <c r="C4" s="175"/>
      <c r="D4" s="175"/>
      <c r="E4" s="14"/>
      <c r="F4" s="14"/>
      <c r="G4" s="177" t="s">
        <v>91</v>
      </c>
      <c r="H4" s="178"/>
      <c r="I4" s="178"/>
      <c r="J4" s="6"/>
      <c r="K4" s="180" t="s">
        <v>98</v>
      </c>
      <c r="L4" s="181"/>
      <c r="M4" s="181"/>
      <c r="O4" s="15" t="s">
        <v>33</v>
      </c>
      <c r="P4" s="25" t="s">
        <v>54</v>
      </c>
      <c r="Q4" s="44"/>
      <c r="R4" s="23"/>
      <c r="S4" s="24"/>
      <c r="T4" s="114">
        <f>IF(LEFT($D$15,2)="Jā",ROUND((V4*50%),2),V4)</f>
        <v>56.37</v>
      </c>
      <c r="U4" s="114">
        <f>IF(LEFT($I$15,2)="Jā",ROUND((V4*50%),2),V4)</f>
        <v>56.37</v>
      </c>
      <c r="V4" s="21">
        <v>56.37</v>
      </c>
      <c r="W4" s="21">
        <f>ROUND(SUMIF($O$24:$O$73,O4,$Q$24:$Q$73)+SUMIF($R$24:$R$63,O4,$T$24:$T$63),2)</f>
        <v>0</v>
      </c>
    </row>
    <row r="5" spans="1:24" s="45" customFormat="1" ht="12.75" customHeight="1" x14ac:dyDescent="0.2">
      <c r="A5" s="6"/>
      <c r="B5" s="176"/>
      <c r="C5" s="176"/>
      <c r="D5" s="176"/>
      <c r="E5" s="35"/>
      <c r="F5" s="35"/>
      <c r="G5" s="179"/>
      <c r="H5" s="179"/>
      <c r="I5" s="179"/>
      <c r="J5" s="36"/>
      <c r="K5" s="182"/>
      <c r="L5" s="182"/>
      <c r="M5" s="182"/>
      <c r="O5" s="15" t="s">
        <v>39</v>
      </c>
      <c r="P5" s="25" t="s">
        <v>55</v>
      </c>
      <c r="Q5" s="44"/>
      <c r="R5" s="23"/>
      <c r="S5" s="24"/>
      <c r="T5" s="114">
        <f>IF(LEFT($D$15,2)="Jā",ROUND((V5*50%),2),V5)</f>
        <v>0.37</v>
      </c>
      <c r="U5" s="114">
        <f>IF(LEFT($I$15,2)="Jā",ROUND((V5*50%),2),V5)</f>
        <v>0.37</v>
      </c>
      <c r="V5" s="21">
        <v>0.37</v>
      </c>
      <c r="W5" s="21">
        <f>ROUND(SUMIF($O$24:$O$73,O5,$Q$24:$Q$73)+SUMIF($R$24:$R$63,O5,$T$24:$T$63),2)</f>
        <v>0</v>
      </c>
    </row>
    <row r="6" spans="1:24" s="45" customFormat="1" ht="12.75" customHeight="1" x14ac:dyDescent="0.2">
      <c r="A6" s="6"/>
      <c r="B6" s="176"/>
      <c r="C6" s="176"/>
      <c r="D6" s="176"/>
      <c r="E6" s="35"/>
      <c r="F6" s="35"/>
      <c r="G6" s="179"/>
      <c r="H6" s="179"/>
      <c r="I6" s="179"/>
      <c r="J6" s="36"/>
      <c r="K6" s="182"/>
      <c r="L6" s="182"/>
      <c r="M6" s="182"/>
      <c r="O6" s="15" t="s">
        <v>34</v>
      </c>
      <c r="P6" s="25" t="s">
        <v>36</v>
      </c>
      <c r="Q6" s="44"/>
      <c r="R6" s="23"/>
      <c r="S6" s="24"/>
      <c r="T6" s="114">
        <f>IF(LEFT($D$15,2)="Jā",ROUND((V6*50%),2),V6)</f>
        <v>12.05</v>
      </c>
      <c r="U6" s="114">
        <f>IF(LEFT($I$15,2)="Jā",ROUND((V6*50%),2),V6)</f>
        <v>12.05</v>
      </c>
      <c r="V6" s="116">
        <v>12.05</v>
      </c>
      <c r="W6" s="21">
        <f>ROUND(SUMIF($O$24:$O$73,O6,$Q$24:$Q$73)+SUMIF($R$24:$R$63,O6,$T$24:$T$63),2)</f>
        <v>0</v>
      </c>
    </row>
    <row r="7" spans="1:24" ht="14.25" customHeight="1" x14ac:dyDescent="0.2">
      <c r="A7" s="41"/>
      <c r="B7" s="176"/>
      <c r="C7" s="176"/>
      <c r="D7" s="176"/>
      <c r="E7" s="37"/>
      <c r="F7" s="37"/>
      <c r="G7" s="179"/>
      <c r="H7" s="179"/>
      <c r="I7" s="179"/>
      <c r="J7" s="36"/>
      <c r="K7" s="182"/>
      <c r="L7" s="182"/>
      <c r="M7" s="182"/>
      <c r="N7" s="3"/>
      <c r="O7" s="15" t="s">
        <v>35</v>
      </c>
      <c r="P7" s="25" t="s">
        <v>57</v>
      </c>
      <c r="Q7" s="44"/>
      <c r="R7" s="23"/>
      <c r="S7" s="24"/>
      <c r="T7" s="114">
        <f>IF(LEFT($D$15,2)="Jā",ROUND((V7*50%),2),V7)</f>
        <v>2.62</v>
      </c>
      <c r="U7" s="114">
        <f>IF(LEFT($I$15,2)="Jā",ROUND((V7*50%),2),V7)</f>
        <v>2.62</v>
      </c>
      <c r="V7" s="116">
        <v>2.62</v>
      </c>
      <c r="W7" s="21">
        <f>ROUND(SUMIF($O$24:$O$73,O7,$Q$24:$Q$73)+SUMIF($R$24:$R$63,O7,$T$24:$T$63),2)</f>
        <v>0</v>
      </c>
    </row>
    <row r="8" spans="1:24" s="40" customFormat="1" ht="12.75" thickBot="1" x14ac:dyDescent="0.25">
      <c r="B8" s="38"/>
      <c r="C8" s="38"/>
      <c r="D8" s="38"/>
      <c r="E8" s="38"/>
      <c r="F8" s="38"/>
      <c r="G8" s="97"/>
      <c r="H8" s="78"/>
      <c r="I8" s="78"/>
      <c r="J8" s="39"/>
      <c r="N8" s="39"/>
      <c r="O8" s="15" t="s">
        <v>37</v>
      </c>
      <c r="P8" s="25" t="s">
        <v>56</v>
      </c>
      <c r="Q8" s="44"/>
      <c r="R8" s="23"/>
      <c r="S8" s="24"/>
      <c r="T8" s="114">
        <f>IF(LEFT($D$15,2)="Jā",ROUND((V8*50%),2),V8)</f>
        <v>607.84</v>
      </c>
      <c r="U8" s="114">
        <f>IF(LEFT($I$15,2)="Jā",ROUND((V8*50%),2),V8)</f>
        <v>607.84</v>
      </c>
      <c r="V8" s="116">
        <v>607.84</v>
      </c>
      <c r="W8" s="21">
        <f>ROUND(SUMIF($O$24:$O$73,O8,$Q$24:$Q$73)+SUMIF($R$24:$R$63,O8,$T$24:$T$63),2)</f>
        <v>0</v>
      </c>
    </row>
    <row r="9" spans="1:24" ht="32.25" customHeight="1" thickBot="1" x14ac:dyDescent="0.25">
      <c r="B9" s="17" t="s">
        <v>43</v>
      </c>
      <c r="C9" s="20"/>
      <c r="D9" s="18"/>
      <c r="E9" s="9"/>
      <c r="F9" s="9"/>
      <c r="G9" s="91" t="s">
        <v>44</v>
      </c>
      <c r="H9" s="92"/>
      <c r="I9" s="93"/>
      <c r="J9" s="5"/>
      <c r="K9" s="32" t="s">
        <v>19</v>
      </c>
      <c r="L9" s="27" t="s">
        <v>1</v>
      </c>
      <c r="M9" s="29" t="s">
        <v>64</v>
      </c>
      <c r="N9" s="5"/>
      <c r="O9" s="2" t="s">
        <v>69</v>
      </c>
      <c r="P9" s="132" t="s">
        <v>68</v>
      </c>
      <c r="Q9" s="133"/>
      <c r="R9" s="133"/>
      <c r="S9" s="134"/>
      <c r="T9" s="21">
        <v>20.71</v>
      </c>
      <c r="U9" s="21"/>
      <c r="V9" s="21"/>
      <c r="W9" s="21">
        <f>IF(D13&gt;=1,1,0)*T9*D13+IF(I13&gt;=1,1,0)*I13*T9</f>
        <v>0</v>
      </c>
    </row>
    <row r="10" spans="1:24" ht="18" x14ac:dyDescent="0.25">
      <c r="A10" s="79"/>
      <c r="B10" s="183" t="s">
        <v>13</v>
      </c>
      <c r="C10" s="184"/>
      <c r="D10" s="189"/>
      <c r="E10" s="9"/>
      <c r="F10" s="9"/>
      <c r="G10" s="98" t="s">
        <v>14</v>
      </c>
      <c r="H10" s="99"/>
      <c r="I10" s="100"/>
      <c r="J10" s="5"/>
      <c r="K10" s="84" t="s">
        <v>2</v>
      </c>
      <c r="L10" s="82" t="s">
        <v>77</v>
      </c>
      <c r="M10" s="85">
        <f>IF(OR(D10&gt;=1,I10&gt;=1),1,0)*T3+SUMIF($O$24:$O$73,"1.2.1.",$Q$24:$Q$73)+SUMIF($O$24:$O$73,"1.2.2.",$Q$24:$Q$73)+SUMIF($O$24:$O$73,"1.3.1.",$Q$24:$Q$73)+SUMIF($O$24:$O$73,"1.3.2.",$Q$24:$Q$73)+SUMIF($O$24:$O$73,"1.3.3.",$Q$24:$Q$73)+SUM($T$24:$T$63)+IF(D13&gt;=1,1,0)*T9*D13+IF(I13&gt;=1,1,0)*I13*T9</f>
        <v>0</v>
      </c>
      <c r="N10" s="5"/>
      <c r="O10" s="2" t="s">
        <v>79</v>
      </c>
      <c r="P10" s="25" t="s">
        <v>6</v>
      </c>
      <c r="Q10" s="44"/>
      <c r="R10" s="23"/>
      <c r="S10" s="24"/>
      <c r="T10" s="21">
        <v>52.04</v>
      </c>
      <c r="U10" s="21"/>
      <c r="V10" s="21"/>
      <c r="W10" s="21">
        <f>IF(ISBLANK(D10),0,D10*P19)</f>
        <v>0</v>
      </c>
    </row>
    <row r="11" spans="1:24" ht="13.9" customHeight="1" x14ac:dyDescent="0.2">
      <c r="B11" s="185"/>
      <c r="C11" s="186"/>
      <c r="D11" s="190"/>
      <c r="E11" s="9"/>
      <c r="F11" s="9"/>
      <c r="G11" s="135" t="s">
        <v>48</v>
      </c>
      <c r="H11" s="136"/>
      <c r="I11" s="192"/>
      <c r="J11" s="5"/>
      <c r="K11" s="194" t="s">
        <v>62</v>
      </c>
      <c r="L11" s="156" t="s">
        <v>46</v>
      </c>
      <c r="M11" s="158">
        <f>Q19+Q20+Q21</f>
        <v>0</v>
      </c>
      <c r="N11" s="5"/>
      <c r="O11" s="2" t="s">
        <v>92</v>
      </c>
      <c r="P11" s="25" t="s">
        <v>93</v>
      </c>
      <c r="Q11" s="44"/>
      <c r="R11" s="23"/>
      <c r="S11" s="24"/>
      <c r="T11" s="21">
        <v>52.04</v>
      </c>
      <c r="U11" s="21"/>
      <c r="V11" s="21"/>
      <c r="W11" s="21">
        <f>IF(ISBLANK(I10),0,I10*S19)</f>
        <v>0</v>
      </c>
    </row>
    <row r="12" spans="1:24" ht="15" thickBot="1" x14ac:dyDescent="0.25">
      <c r="A12" s="9"/>
      <c r="B12" s="187"/>
      <c r="C12" s="188"/>
      <c r="D12" s="191"/>
      <c r="E12" s="9"/>
      <c r="F12" s="9"/>
      <c r="G12" s="125"/>
      <c r="H12" s="126"/>
      <c r="I12" s="193"/>
      <c r="J12" s="5"/>
      <c r="K12" s="195"/>
      <c r="L12" s="157"/>
      <c r="M12" s="159"/>
      <c r="N12" s="5"/>
      <c r="O12" s="2" t="s">
        <v>90</v>
      </c>
      <c r="P12" s="25" t="s">
        <v>7</v>
      </c>
      <c r="Q12" s="44"/>
      <c r="R12" s="23"/>
      <c r="S12" s="24"/>
      <c r="T12" s="21">
        <v>52.04</v>
      </c>
      <c r="U12" s="21"/>
      <c r="V12" s="21"/>
      <c r="W12" s="21">
        <f>Q20+Q21</f>
        <v>0</v>
      </c>
    </row>
    <row r="13" spans="1:24" ht="15" customHeight="1" x14ac:dyDescent="0.2">
      <c r="B13" s="123" t="s">
        <v>74</v>
      </c>
      <c r="C13" s="124"/>
      <c r="D13" s="130"/>
      <c r="E13" s="9"/>
      <c r="F13" s="9"/>
      <c r="G13" s="135" t="s">
        <v>74</v>
      </c>
      <c r="H13" s="136"/>
      <c r="I13" s="130"/>
      <c r="J13" s="5"/>
      <c r="K13" s="163" t="s">
        <v>63</v>
      </c>
      <c r="L13" s="166" t="s">
        <v>47</v>
      </c>
      <c r="M13" s="137">
        <f>T19</f>
        <v>0</v>
      </c>
      <c r="N13" s="5"/>
      <c r="O13" s="2" t="s">
        <v>81</v>
      </c>
      <c r="P13" s="25" t="s">
        <v>65</v>
      </c>
      <c r="Q13" s="44"/>
      <c r="R13" s="23"/>
      <c r="S13" s="24"/>
      <c r="T13" s="21">
        <v>29.95</v>
      </c>
      <c r="U13" s="21"/>
      <c r="V13" s="21"/>
      <c r="W13" s="21">
        <f>IF(D10&gt;=1,1,0)*T13*D10+IF(I10&gt;=1,1,0)*I10*T13</f>
        <v>0</v>
      </c>
      <c r="X13" s="21">
        <f>IF(OR(Q19:Q21,T19)&gt;0,T13)</f>
        <v>29.95</v>
      </c>
    </row>
    <row r="14" spans="1:24" ht="15" customHeight="1" thickBot="1" x14ac:dyDescent="0.25">
      <c r="B14" s="125"/>
      <c r="C14" s="126"/>
      <c r="D14" s="131"/>
      <c r="E14" s="9"/>
      <c r="F14" s="9"/>
      <c r="G14" s="125"/>
      <c r="H14" s="126"/>
      <c r="I14" s="131"/>
      <c r="J14" s="5"/>
      <c r="K14" s="164"/>
      <c r="L14" s="167"/>
      <c r="M14" s="138"/>
      <c r="N14" s="5"/>
      <c r="O14" s="2" t="s">
        <v>87</v>
      </c>
      <c r="P14" s="25" t="s">
        <v>94</v>
      </c>
      <c r="Q14" s="44"/>
      <c r="R14" s="23"/>
      <c r="S14" s="24"/>
      <c r="T14" s="122">
        <v>34.29</v>
      </c>
      <c r="U14" s="122">
        <v>34.29</v>
      </c>
      <c r="V14" s="21"/>
      <c r="W14" s="122">
        <f>IF(AND(LEFT($D$15,2)="Jā",LEFT($D$17,3)="NEa"),T14,0)+IF(AND(LEFT($I$15,2)="Jā",LEFT($I$17,3)="NEa"),U14,0)</f>
        <v>0</v>
      </c>
    </row>
    <row r="15" spans="1:24" ht="14.25" customHeight="1" x14ac:dyDescent="0.2">
      <c r="B15" s="123" t="s">
        <v>95</v>
      </c>
      <c r="C15" s="124"/>
      <c r="D15" s="127"/>
      <c r="G15" s="123" t="s">
        <v>96</v>
      </c>
      <c r="H15" s="124"/>
      <c r="I15" s="127"/>
      <c r="J15" s="5"/>
      <c r="K15" s="165"/>
      <c r="L15" s="168"/>
      <c r="M15" s="138"/>
      <c r="N15" s="3"/>
      <c r="O15" s="2"/>
      <c r="P15" s="25"/>
      <c r="Q15" s="44"/>
      <c r="R15" s="23"/>
      <c r="S15" s="24"/>
      <c r="T15" s="21"/>
      <c r="U15" s="115"/>
      <c r="V15" s="115"/>
      <c r="W15" s="26">
        <f>SUM(W3:W9)</f>
        <v>0</v>
      </c>
    </row>
    <row r="16" spans="1:24" ht="26.25" customHeight="1" thickBot="1" x14ac:dyDescent="0.25">
      <c r="B16" s="125"/>
      <c r="C16" s="126"/>
      <c r="D16" s="128"/>
      <c r="G16" s="125"/>
      <c r="H16" s="126"/>
      <c r="I16" s="128"/>
      <c r="J16" s="5"/>
      <c r="K16" s="84" t="s">
        <v>73</v>
      </c>
      <c r="L16" s="82" t="s">
        <v>67</v>
      </c>
      <c r="M16" s="85">
        <f>IF(D10&gt;=1,1,0)*T13*D10+IF(I10&gt;=1,1,0)*I10*T13</f>
        <v>0</v>
      </c>
      <c r="N16" s="3"/>
      <c r="O16" s="5"/>
      <c r="P16" s="5"/>
      <c r="Q16" s="5"/>
      <c r="R16" s="5"/>
      <c r="S16" s="5"/>
      <c r="T16" s="5"/>
      <c r="U16" s="5"/>
      <c r="V16" s="5"/>
      <c r="W16" s="90">
        <f>SUM(W3:W14)</f>
        <v>0</v>
      </c>
      <c r="X16" s="113">
        <f>W16-M19</f>
        <v>0</v>
      </c>
    </row>
    <row r="17" spans="1:23" ht="26.25" customHeight="1" x14ac:dyDescent="0.2">
      <c r="B17" s="123" t="s">
        <v>85</v>
      </c>
      <c r="C17" s="124"/>
      <c r="D17" s="127"/>
      <c r="G17" s="123" t="s">
        <v>85</v>
      </c>
      <c r="H17" s="124"/>
      <c r="I17" s="127"/>
      <c r="J17" s="5"/>
      <c r="K17" s="83" t="s">
        <v>86</v>
      </c>
      <c r="L17" s="82" t="s">
        <v>88</v>
      </c>
      <c r="M17" s="85">
        <f>IF(AND(LEFT($D$15,2)="Jā",LEFT($D$17,3)="NEa"),T14,0)+IF(AND(LEFT($I$15,2)="Jā",LEFT($I$17,3)="NEa"),U14,0)</f>
        <v>0</v>
      </c>
      <c r="N17" s="86"/>
      <c r="O17" s="5"/>
      <c r="P17" s="5"/>
      <c r="Q17" s="5"/>
      <c r="R17" s="5"/>
      <c r="S17" s="5"/>
      <c r="T17" s="5"/>
      <c r="U17" s="5"/>
      <c r="V17" s="3"/>
      <c r="W17" s="3"/>
    </row>
    <row r="18" spans="1:23" ht="25.5" customHeight="1" thickBot="1" x14ac:dyDescent="0.25">
      <c r="B18" s="125"/>
      <c r="C18" s="126"/>
      <c r="D18" s="128"/>
      <c r="G18" s="125"/>
      <c r="H18" s="126"/>
      <c r="I18" s="128"/>
      <c r="J18" s="5"/>
      <c r="K18" s="33" t="s">
        <v>5</v>
      </c>
      <c r="L18" s="19"/>
      <c r="M18" s="30">
        <v>1</v>
      </c>
      <c r="N18" s="3"/>
      <c r="O18" s="139" t="s">
        <v>10</v>
      </c>
      <c r="P18" s="140"/>
      <c r="Q18" s="141"/>
      <c r="R18" s="147" t="s">
        <v>11</v>
      </c>
      <c r="S18" s="148"/>
      <c r="T18" s="149"/>
      <c r="U18" s="117"/>
      <c r="V18" s="3"/>
      <c r="W18" s="3"/>
    </row>
    <row r="19" spans="1:23" ht="15" customHeight="1" x14ac:dyDescent="0.2">
      <c r="B19" s="46" t="s">
        <v>18</v>
      </c>
      <c r="C19" s="3"/>
      <c r="D19" s="3"/>
      <c r="G19" s="101" t="s">
        <v>18</v>
      </c>
      <c r="H19" s="102"/>
      <c r="I19" s="102"/>
      <c r="J19" s="47"/>
      <c r="K19" s="150"/>
      <c r="L19" s="152" t="s">
        <v>53</v>
      </c>
      <c r="M19" s="154">
        <f>(M10+M11+M13+M16+M17)*M18</f>
        <v>0</v>
      </c>
      <c r="N19" s="3"/>
      <c r="O19" s="48" t="s">
        <v>16</v>
      </c>
      <c r="P19" s="49">
        <f>T10</f>
        <v>52.04</v>
      </c>
      <c r="Q19" s="50">
        <f>IF(ISBLANK(D10),0,D10*P19)</f>
        <v>0</v>
      </c>
      <c r="R19" s="48" t="s">
        <v>16</v>
      </c>
      <c r="S19" s="49">
        <f>T12</f>
        <v>52.04</v>
      </c>
      <c r="T19" s="51">
        <f>IF(ISBLANK(I10),0,I10*S19)</f>
        <v>0</v>
      </c>
      <c r="U19" s="118"/>
      <c r="V19" s="3"/>
      <c r="W19" s="3"/>
    </row>
    <row r="20" spans="1:23" s="10" customFormat="1" ht="16.5" customHeight="1" x14ac:dyDescent="0.2">
      <c r="A20" s="6"/>
      <c r="B20" s="80"/>
      <c r="C20" s="3"/>
      <c r="D20" s="16"/>
      <c r="E20" s="47"/>
      <c r="F20" s="47"/>
      <c r="G20" s="103"/>
      <c r="H20" s="1"/>
      <c r="I20" s="104"/>
      <c r="J20" s="47"/>
      <c r="K20" s="151"/>
      <c r="L20" s="153"/>
      <c r="M20" s="155"/>
      <c r="N20" s="3"/>
      <c r="O20" s="48" t="s">
        <v>17</v>
      </c>
      <c r="P20" s="49">
        <f>T12</f>
        <v>52.04</v>
      </c>
      <c r="Q20" s="52">
        <f>SUMIF($O$24:$O$73,"5.2.",$Q$24:$Q$73)</f>
        <v>0</v>
      </c>
      <c r="R20" s="53"/>
      <c r="S20" s="54"/>
      <c r="T20" s="42"/>
      <c r="U20" s="119"/>
    </row>
    <row r="21" spans="1:23" ht="15" customHeight="1" thickBot="1" x14ac:dyDescent="0.25">
      <c r="A21" s="4"/>
      <c r="B21" s="169" t="s">
        <v>49</v>
      </c>
      <c r="C21" s="172" t="s">
        <v>9</v>
      </c>
      <c r="D21" s="160" t="s">
        <v>50</v>
      </c>
      <c r="E21" s="81"/>
      <c r="F21" s="81"/>
      <c r="G21" s="169" t="s">
        <v>89</v>
      </c>
      <c r="H21" s="172" t="s">
        <v>9</v>
      </c>
      <c r="I21" s="160" t="s">
        <v>50</v>
      </c>
      <c r="J21" s="47"/>
      <c r="K21" s="34"/>
      <c r="L21" s="28"/>
      <c r="M21" s="31"/>
      <c r="N21" s="3"/>
      <c r="O21" s="55" t="s">
        <v>17</v>
      </c>
      <c r="P21" s="56">
        <f>T12</f>
        <v>52.04</v>
      </c>
      <c r="Q21" s="57">
        <f>IF(ISBLANK(I11),0,I11*P21)</f>
        <v>0</v>
      </c>
      <c r="R21" s="58" t="s">
        <v>40</v>
      </c>
      <c r="S21" s="59"/>
      <c r="T21" s="43"/>
      <c r="U21" s="119"/>
      <c r="V21" s="3"/>
      <c r="W21" s="3"/>
    </row>
    <row r="22" spans="1:23" s="11" customFormat="1" x14ac:dyDescent="0.2">
      <c r="A22" s="4"/>
      <c r="B22" s="170"/>
      <c r="C22" s="173"/>
      <c r="D22" s="161"/>
      <c r="E22" s="81"/>
      <c r="F22" s="81"/>
      <c r="G22" s="170"/>
      <c r="H22" s="173"/>
      <c r="I22" s="161"/>
      <c r="J22" s="3"/>
      <c r="K22" s="145" t="s">
        <v>70</v>
      </c>
      <c r="L22" s="145"/>
      <c r="M22" s="145"/>
      <c r="N22" s="3"/>
      <c r="O22" s="142" t="s">
        <v>20</v>
      </c>
      <c r="P22" s="143"/>
      <c r="Q22" s="144"/>
      <c r="R22" s="142" t="s">
        <v>20</v>
      </c>
      <c r="S22" s="143"/>
      <c r="T22" s="144"/>
      <c r="U22" s="120"/>
    </row>
    <row r="23" spans="1:23" ht="22.5" x14ac:dyDescent="0.2">
      <c r="A23" s="4"/>
      <c r="B23" s="171"/>
      <c r="C23" s="174"/>
      <c r="D23" s="162"/>
      <c r="E23" s="81"/>
      <c r="F23" s="81"/>
      <c r="G23" s="171"/>
      <c r="H23" s="174"/>
      <c r="I23" s="162"/>
      <c r="K23" s="146"/>
      <c r="L23" s="146"/>
      <c r="M23" s="146"/>
      <c r="N23" s="3"/>
      <c r="O23" s="60" t="s">
        <v>19</v>
      </c>
      <c r="P23" s="61" t="s">
        <v>60</v>
      </c>
      <c r="Q23" s="62" t="s">
        <v>61</v>
      </c>
      <c r="R23" s="60" t="s">
        <v>19</v>
      </c>
      <c r="S23" s="61" t="s">
        <v>60</v>
      </c>
      <c r="T23" s="62" t="s">
        <v>61</v>
      </c>
      <c r="U23" s="121"/>
      <c r="V23" s="3"/>
      <c r="W23" s="3"/>
    </row>
    <row r="24" spans="1:23" s="69" customFormat="1" ht="14.25" customHeight="1" x14ac:dyDescent="0.2">
      <c r="A24" s="77"/>
      <c r="B24" s="65" t="s">
        <v>32</v>
      </c>
      <c r="C24" s="66" t="s">
        <v>41</v>
      </c>
      <c r="D24" s="67"/>
      <c r="E24" s="68"/>
      <c r="F24" s="68"/>
      <c r="G24" s="105" t="s">
        <v>32</v>
      </c>
      <c r="H24" s="106" t="s">
        <v>66</v>
      </c>
      <c r="I24" s="107"/>
      <c r="K24" s="70"/>
      <c r="L24" s="129" t="s">
        <v>72</v>
      </c>
      <c r="M24" s="129"/>
      <c r="N24" s="70"/>
      <c r="O24" s="63" t="str">
        <f>IF(ISBLANK(D24),"--",IF(LEFT(B24,3)="Ēka",IF(D24&lt;=152.4,"1.2.1.",IF(D24&gt;152.4,"1.2.2.",0)),IF(B24="Telpu grupu (dzīvokļu) skaits","5.2.",IF(B24="Telpas ar platību līdz 4,6 kv.m.","1.3.1.",IF(B24="Telpas ar platību no 4,6 līdz 232 kv.m.","1.3.2.",IF(B24="Telpas ar platību lielāku par 232 kv.m.","1.3.3.",0))))))</f>
        <v>--</v>
      </c>
      <c r="P24" s="64">
        <f t="shared" ref="P24:P55" si="0">IF(O24="--",0,VLOOKUP(O24,$O$3:$T$15,6,FALSE))</f>
        <v>0</v>
      </c>
      <c r="Q24" s="64">
        <f>IF(O24="1.2.1.",P24,IF(O24="5.2.",IF(D24&lt;2,0,P24*D24),P24*D24))</f>
        <v>0</v>
      </c>
      <c r="R24" s="63" t="str">
        <f>IF(ISBLANK(I24),"--",IF(LEFT(G24,3)="Ēka",IF(I24&lt;=152.4,"1.2.1.",IF(I24&gt;152.4,"1.2.2.",0)),IF(G24="Telpas ar platību līdz 4,6 kv.m.","1.3.1.",IF(G24="Telpas ar platību no 4,6 līdz 232 kv.m.","1.3.2.",IF(G24="Telpas ar platību lielāku par 232 kv.m.","1.3.3.",0)))))</f>
        <v>--</v>
      </c>
      <c r="S24" s="64">
        <f>IF(R24="--",0,VLOOKUP(R24,$O$3:$U$15,7,FALSE))</f>
        <v>0</v>
      </c>
      <c r="T24" s="64">
        <f>IF(R24="1.2.1.",S24,S24*I24)</f>
        <v>0</v>
      </c>
      <c r="U24" s="118"/>
    </row>
    <row r="25" spans="1:23" s="69" customFormat="1" ht="15" customHeight="1" x14ac:dyDescent="0.2">
      <c r="A25" s="77"/>
      <c r="B25" s="65" t="s">
        <v>0</v>
      </c>
      <c r="C25" s="66" t="s">
        <v>21</v>
      </c>
      <c r="D25" s="71"/>
      <c r="E25" s="68"/>
      <c r="F25" s="68"/>
      <c r="G25" s="108" t="s">
        <v>15</v>
      </c>
      <c r="H25" s="109" t="s">
        <v>12</v>
      </c>
      <c r="I25" s="110"/>
      <c r="K25" s="70"/>
      <c r="L25" s="129"/>
      <c r="M25" s="129"/>
      <c r="N25" s="70"/>
      <c r="O25" s="63" t="str">
        <f t="shared" ref="O25:O36" si="1">IF(ISBLANK(D25),"--",IF(LEFT(B25,3)="Ēka",IF(D25&lt;=152.4,"1.2.1.",IF(D25&gt;152.4,"1.2.2.",0)),IF(B25="Telpu grupu (dzīvokļu) skaits","5.2.",IF(B25="Telpas ar platību līdz 4,6 kv.m.","1.3.1.",IF(B25="Telpas ar platību no 4,6 līdz 232 kv.m.","1.3.2.",IF(B25="Telpas ar platību lielāku par 232 kv.m.","1.3.3.",0))))))</f>
        <v>--</v>
      </c>
      <c r="P25" s="64">
        <f t="shared" si="0"/>
        <v>0</v>
      </c>
      <c r="Q25" s="64">
        <f t="shared" ref="Q25:Q36" si="2">IF(O25="1.2.1.",P25,IF(O25="5.2.",IF(D25&lt;2,0,P25*D25),P25*D25))</f>
        <v>0</v>
      </c>
      <c r="R25" s="63" t="str">
        <f t="shared" ref="R25:R36" si="3">IF(ISBLANK(I25),"--",IF(LEFT(G25,3)="Ēka",IF(I25&lt;=152.4,"1.2.1.",IF(I25&gt;152.4,"1.2.2.",0)),IF(G25="Telpas ar platību līdz 4,6 kv.m.","1.3.1.",IF(G25="Telpas ar platību no 4,6 līdz 232 kv.m.","1.3.2.",IF(G25="Telpas ar platību lielāku par 232 kv.m.","1.3.3.",0)))))</f>
        <v>--</v>
      </c>
      <c r="S25" s="64">
        <f t="shared" ref="S25:S63" si="4">IF(R25="--",0,VLOOKUP(R25,$O$3:$U$15,7,FALSE))</f>
        <v>0</v>
      </c>
      <c r="T25" s="64">
        <f t="shared" ref="T25:T36" si="5">IF(R25="1.2.1.",S25,S25*I25)</f>
        <v>0</v>
      </c>
      <c r="U25" s="118"/>
    </row>
    <row r="26" spans="1:23" s="69" customFormat="1" ht="12.75" customHeight="1" x14ac:dyDescent="0.2">
      <c r="A26" s="77"/>
      <c r="B26" s="72" t="s">
        <v>15</v>
      </c>
      <c r="C26" s="73" t="s">
        <v>12</v>
      </c>
      <c r="D26" s="71"/>
      <c r="E26" s="68"/>
      <c r="F26" s="68"/>
      <c r="G26" s="108" t="s">
        <v>58</v>
      </c>
      <c r="H26" s="109" t="s">
        <v>66</v>
      </c>
      <c r="I26" s="107"/>
      <c r="K26" s="70"/>
      <c r="L26" s="129" t="s">
        <v>71</v>
      </c>
      <c r="M26" s="129"/>
      <c r="N26" s="70"/>
      <c r="O26" s="63" t="str">
        <f t="shared" si="1"/>
        <v>--</v>
      </c>
      <c r="P26" s="64">
        <f t="shared" si="0"/>
        <v>0</v>
      </c>
      <c r="Q26" s="64">
        <f t="shared" si="2"/>
        <v>0</v>
      </c>
      <c r="R26" s="63" t="str">
        <f t="shared" si="3"/>
        <v>--</v>
      </c>
      <c r="S26" s="64">
        <f t="shared" si="4"/>
        <v>0</v>
      </c>
      <c r="T26" s="64">
        <f t="shared" si="5"/>
        <v>0</v>
      </c>
      <c r="U26" s="118"/>
    </row>
    <row r="27" spans="1:23" s="69" customFormat="1" thickBot="1" x14ac:dyDescent="0.25">
      <c r="A27" s="77"/>
      <c r="B27" s="72" t="s">
        <v>58</v>
      </c>
      <c r="C27" s="73" t="s">
        <v>42</v>
      </c>
      <c r="D27" s="67"/>
      <c r="E27" s="68"/>
      <c r="F27" s="68"/>
      <c r="G27" s="108" t="s">
        <v>59</v>
      </c>
      <c r="H27" s="109" t="s">
        <v>12</v>
      </c>
      <c r="I27" s="110"/>
      <c r="K27" s="70"/>
      <c r="L27" s="129"/>
      <c r="M27" s="129"/>
      <c r="N27" s="70"/>
      <c r="O27" s="63" t="str">
        <f t="shared" si="1"/>
        <v>--</v>
      </c>
      <c r="P27" s="64">
        <f t="shared" si="0"/>
        <v>0</v>
      </c>
      <c r="Q27" s="64">
        <f t="shared" si="2"/>
        <v>0</v>
      </c>
      <c r="R27" s="63" t="str">
        <f t="shared" si="3"/>
        <v>--</v>
      </c>
      <c r="S27" s="64">
        <f t="shared" si="4"/>
        <v>0</v>
      </c>
      <c r="T27" s="64">
        <f t="shared" si="5"/>
        <v>0</v>
      </c>
      <c r="U27" s="118"/>
    </row>
    <row r="28" spans="1:23" s="69" customFormat="1" ht="15" customHeight="1" thickTop="1" thickBot="1" x14ac:dyDescent="0.25">
      <c r="A28" s="77"/>
      <c r="B28" s="72" t="s">
        <v>59</v>
      </c>
      <c r="C28" s="73" t="s">
        <v>12</v>
      </c>
      <c r="D28" s="71"/>
      <c r="E28" s="74"/>
      <c r="F28" s="74"/>
      <c r="G28" s="111" t="s">
        <v>31</v>
      </c>
      <c r="H28" s="112" t="s">
        <v>66</v>
      </c>
      <c r="I28" s="107"/>
      <c r="K28" s="70"/>
      <c r="L28" s="129" t="s">
        <v>80</v>
      </c>
      <c r="M28" s="129"/>
      <c r="N28" s="70"/>
      <c r="O28" s="63" t="str">
        <f t="shared" si="1"/>
        <v>--</v>
      </c>
      <c r="P28" s="64">
        <f t="shared" si="0"/>
        <v>0</v>
      </c>
      <c r="Q28" s="64">
        <f t="shared" si="2"/>
        <v>0</v>
      </c>
      <c r="R28" s="63" t="str">
        <f t="shared" si="3"/>
        <v>--</v>
      </c>
      <c r="S28" s="64">
        <f t="shared" si="4"/>
        <v>0</v>
      </c>
      <c r="T28" s="64">
        <f t="shared" si="5"/>
        <v>0</v>
      </c>
      <c r="U28" s="118"/>
    </row>
    <row r="29" spans="1:23" s="69" customFormat="1" ht="15.75" customHeight="1" thickTop="1" x14ac:dyDescent="0.2">
      <c r="A29" s="77"/>
      <c r="B29" s="75" t="s">
        <v>31</v>
      </c>
      <c r="C29" s="76" t="s">
        <v>41</v>
      </c>
      <c r="D29" s="67"/>
      <c r="G29" s="108" t="s">
        <v>15</v>
      </c>
      <c r="H29" s="109" t="s">
        <v>12</v>
      </c>
      <c r="I29" s="110"/>
      <c r="K29" s="70"/>
      <c r="L29" s="129"/>
      <c r="M29" s="129"/>
      <c r="N29" s="70"/>
      <c r="O29" s="63" t="str">
        <f t="shared" si="1"/>
        <v>--</v>
      </c>
      <c r="P29" s="64">
        <f t="shared" si="0"/>
        <v>0</v>
      </c>
      <c r="Q29" s="64">
        <f t="shared" si="2"/>
        <v>0</v>
      </c>
      <c r="R29" s="63" t="str">
        <f t="shared" si="3"/>
        <v>--</v>
      </c>
      <c r="S29" s="64">
        <f t="shared" si="4"/>
        <v>0</v>
      </c>
      <c r="T29" s="64">
        <f t="shared" si="5"/>
        <v>0</v>
      </c>
      <c r="U29" s="118"/>
    </row>
    <row r="30" spans="1:23" s="69" customFormat="1" ht="12.75" x14ac:dyDescent="0.2">
      <c r="A30" s="77"/>
      <c r="B30" s="65" t="s">
        <v>0</v>
      </c>
      <c r="C30" s="66" t="s">
        <v>21</v>
      </c>
      <c r="D30" s="71"/>
      <c r="G30" s="108" t="s">
        <v>58</v>
      </c>
      <c r="H30" s="109" t="s">
        <v>66</v>
      </c>
      <c r="I30" s="107"/>
      <c r="K30" s="70"/>
      <c r="L30" s="70"/>
      <c r="M30" s="70"/>
      <c r="N30" s="70"/>
      <c r="O30" s="63" t="str">
        <f t="shared" si="1"/>
        <v>--</v>
      </c>
      <c r="P30" s="64">
        <f t="shared" si="0"/>
        <v>0</v>
      </c>
      <c r="Q30" s="64">
        <f t="shared" si="2"/>
        <v>0</v>
      </c>
      <c r="R30" s="63" t="str">
        <f t="shared" si="3"/>
        <v>--</v>
      </c>
      <c r="S30" s="64">
        <f t="shared" si="4"/>
        <v>0</v>
      </c>
      <c r="T30" s="64">
        <f t="shared" si="5"/>
        <v>0</v>
      </c>
      <c r="U30" s="118"/>
    </row>
    <row r="31" spans="1:23" s="69" customFormat="1" ht="15" customHeight="1" thickBot="1" x14ac:dyDescent="0.25">
      <c r="A31" s="77"/>
      <c r="B31" s="72" t="s">
        <v>15</v>
      </c>
      <c r="C31" s="73" t="s">
        <v>12</v>
      </c>
      <c r="D31" s="71"/>
      <c r="G31" s="108" t="s">
        <v>59</v>
      </c>
      <c r="H31" s="109" t="s">
        <v>12</v>
      </c>
      <c r="I31" s="110"/>
      <c r="K31" s="88" t="s">
        <v>75</v>
      </c>
      <c r="L31" s="87"/>
      <c r="M31" s="70"/>
      <c r="N31" s="70"/>
      <c r="O31" s="63" t="str">
        <f t="shared" si="1"/>
        <v>--</v>
      </c>
      <c r="P31" s="64">
        <f t="shared" si="0"/>
        <v>0</v>
      </c>
      <c r="Q31" s="64">
        <f t="shared" si="2"/>
        <v>0</v>
      </c>
      <c r="R31" s="63" t="str">
        <f t="shared" si="3"/>
        <v>--</v>
      </c>
      <c r="S31" s="64">
        <f t="shared" si="4"/>
        <v>0</v>
      </c>
      <c r="T31" s="64">
        <f t="shared" si="5"/>
        <v>0</v>
      </c>
      <c r="U31" s="118"/>
    </row>
    <row r="32" spans="1:23" s="69" customFormat="1" ht="15" thickTop="1" x14ac:dyDescent="0.2">
      <c r="A32" s="77"/>
      <c r="B32" s="72" t="s">
        <v>58</v>
      </c>
      <c r="C32" s="73" t="s">
        <v>42</v>
      </c>
      <c r="D32" s="67"/>
      <c r="G32" s="111" t="s">
        <v>30</v>
      </c>
      <c r="H32" s="112" t="s">
        <v>66</v>
      </c>
      <c r="I32" s="107"/>
      <c r="K32" s="88" t="s">
        <v>78</v>
      </c>
      <c r="L32" s="87"/>
      <c r="M32" s="70"/>
      <c r="N32" s="70"/>
      <c r="O32" s="63" t="str">
        <f t="shared" si="1"/>
        <v>--</v>
      </c>
      <c r="P32" s="64">
        <f t="shared" si="0"/>
        <v>0</v>
      </c>
      <c r="Q32" s="64">
        <f t="shared" si="2"/>
        <v>0</v>
      </c>
      <c r="R32" s="63" t="str">
        <f t="shared" si="3"/>
        <v>--</v>
      </c>
      <c r="S32" s="64">
        <f t="shared" si="4"/>
        <v>0</v>
      </c>
      <c r="T32" s="64">
        <f t="shared" si="5"/>
        <v>0</v>
      </c>
      <c r="U32" s="118"/>
    </row>
    <row r="33" spans="1:21" s="69" customFormat="1" ht="15" thickBot="1" x14ac:dyDescent="0.25">
      <c r="A33" s="77"/>
      <c r="B33" s="72" t="s">
        <v>59</v>
      </c>
      <c r="C33" s="73" t="s">
        <v>12</v>
      </c>
      <c r="D33" s="71"/>
      <c r="G33" s="108" t="s">
        <v>15</v>
      </c>
      <c r="H33" s="109" t="s">
        <v>12</v>
      </c>
      <c r="I33" s="110"/>
      <c r="K33" s="88" t="s">
        <v>82</v>
      </c>
      <c r="L33" s="87"/>
      <c r="M33" s="70"/>
      <c r="N33" s="70"/>
      <c r="O33" s="63" t="str">
        <f t="shared" si="1"/>
        <v>--</v>
      </c>
      <c r="P33" s="64">
        <f t="shared" si="0"/>
        <v>0</v>
      </c>
      <c r="Q33" s="64">
        <f t="shared" si="2"/>
        <v>0</v>
      </c>
      <c r="R33" s="63" t="str">
        <f t="shared" si="3"/>
        <v>--</v>
      </c>
      <c r="S33" s="64">
        <f t="shared" si="4"/>
        <v>0</v>
      </c>
      <c r="T33" s="64">
        <f t="shared" si="5"/>
        <v>0</v>
      </c>
      <c r="U33" s="118"/>
    </row>
    <row r="34" spans="1:21" s="69" customFormat="1" ht="15" thickTop="1" x14ac:dyDescent="0.2">
      <c r="A34" s="77"/>
      <c r="B34" s="75" t="s">
        <v>30</v>
      </c>
      <c r="C34" s="76" t="s">
        <v>41</v>
      </c>
      <c r="D34" s="67"/>
      <c r="G34" s="108" t="s">
        <v>58</v>
      </c>
      <c r="H34" s="109" t="s">
        <v>66</v>
      </c>
      <c r="I34" s="107"/>
      <c r="K34" s="88" t="s">
        <v>76</v>
      </c>
      <c r="L34" s="87"/>
      <c r="M34" s="70"/>
      <c r="N34" s="70"/>
      <c r="O34" s="63" t="str">
        <f t="shared" si="1"/>
        <v>--</v>
      </c>
      <c r="P34" s="64">
        <f t="shared" si="0"/>
        <v>0</v>
      </c>
      <c r="Q34" s="64">
        <f t="shared" si="2"/>
        <v>0</v>
      </c>
      <c r="R34" s="63" t="str">
        <f t="shared" si="3"/>
        <v>--</v>
      </c>
      <c r="S34" s="64">
        <f t="shared" si="4"/>
        <v>0</v>
      </c>
      <c r="T34" s="64">
        <f t="shared" si="5"/>
        <v>0</v>
      </c>
      <c r="U34" s="118"/>
    </row>
    <row r="35" spans="1:21" s="69" customFormat="1" ht="15" thickBot="1" x14ac:dyDescent="0.25">
      <c r="A35" s="77"/>
      <c r="B35" s="65" t="s">
        <v>0</v>
      </c>
      <c r="C35" s="66" t="s">
        <v>21</v>
      </c>
      <c r="D35" s="71"/>
      <c r="G35" s="108" t="s">
        <v>59</v>
      </c>
      <c r="H35" s="109" t="s">
        <v>12</v>
      </c>
      <c r="I35" s="110"/>
      <c r="K35" s="88" t="s">
        <v>83</v>
      </c>
      <c r="L35" s="70"/>
      <c r="M35" s="70"/>
      <c r="N35" s="70"/>
      <c r="O35" s="63" t="str">
        <f t="shared" si="1"/>
        <v>--</v>
      </c>
      <c r="P35" s="64">
        <f t="shared" si="0"/>
        <v>0</v>
      </c>
      <c r="Q35" s="64">
        <f t="shared" si="2"/>
        <v>0</v>
      </c>
      <c r="R35" s="63" t="str">
        <f t="shared" si="3"/>
        <v>--</v>
      </c>
      <c r="S35" s="64">
        <f t="shared" si="4"/>
        <v>0</v>
      </c>
      <c r="T35" s="64">
        <f t="shared" si="5"/>
        <v>0</v>
      </c>
      <c r="U35" s="118"/>
    </row>
    <row r="36" spans="1:21" s="69" customFormat="1" ht="15" thickTop="1" x14ac:dyDescent="0.2">
      <c r="A36" s="77"/>
      <c r="B36" s="72" t="s">
        <v>15</v>
      </c>
      <c r="C36" s="73" t="s">
        <v>12</v>
      </c>
      <c r="D36" s="71"/>
      <c r="G36" s="111" t="s">
        <v>29</v>
      </c>
      <c r="H36" s="112" t="s">
        <v>66</v>
      </c>
      <c r="I36" s="107"/>
      <c r="K36" s="88"/>
      <c r="L36" s="70"/>
      <c r="M36" s="70"/>
      <c r="N36" s="70"/>
      <c r="O36" s="63" t="str">
        <f t="shared" si="1"/>
        <v>--</v>
      </c>
      <c r="P36" s="64">
        <f t="shared" si="0"/>
        <v>0</v>
      </c>
      <c r="Q36" s="64">
        <f t="shared" si="2"/>
        <v>0</v>
      </c>
      <c r="R36" s="63" t="str">
        <f t="shared" si="3"/>
        <v>--</v>
      </c>
      <c r="S36" s="64">
        <f t="shared" si="4"/>
        <v>0</v>
      </c>
      <c r="T36" s="64">
        <f t="shared" si="5"/>
        <v>0</v>
      </c>
      <c r="U36" s="118"/>
    </row>
    <row r="37" spans="1:21" s="69" customFormat="1" ht="15" x14ac:dyDescent="0.25">
      <c r="A37" s="77"/>
      <c r="B37" s="72" t="s">
        <v>58</v>
      </c>
      <c r="C37" s="73" t="s">
        <v>42</v>
      </c>
      <c r="D37" s="67"/>
      <c r="G37" s="108" t="s">
        <v>15</v>
      </c>
      <c r="H37" s="109" t="s">
        <v>12</v>
      </c>
      <c r="I37" s="110"/>
      <c r="K37" s="196" t="s">
        <v>99</v>
      </c>
      <c r="L37" s="196"/>
      <c r="M37" s="198" t="s">
        <v>103</v>
      </c>
      <c r="N37" s="70"/>
      <c r="O37" s="63" t="str">
        <f>IF(ISBLANK(D37),"--",IF(LEFT(B37,3)="Ēka",IF(D37&lt;=152.4,"1.2.1.",IF(D37&gt;152.4,"1.2.2.",0)),IF(B37="Telpu grupu (dzīvokļu) skaits","5.2.",IF(B37="Telpas ar platību līdz 4,6 kv.m.","1.3.1.",IF(B37="Telpas ar platību no 4,6 līdz 232 kv.m.","1.3.2.",IF(B37="Telpas ar platību lielāku par 232 kv.m.","1.3.3.",0))))))</f>
        <v>--</v>
      </c>
      <c r="P37" s="64">
        <f t="shared" si="0"/>
        <v>0</v>
      </c>
      <c r="Q37" s="64">
        <f>IF(O37="1.2.1.",P37,IF(O37="5.2.",IF(D37&lt;2,0,P37*D37),P37*D37))</f>
        <v>0</v>
      </c>
      <c r="R37" s="63" t="str">
        <f>IF(ISBLANK(I37),"--",IF(LEFT(G37,3)="Ēka",IF(I37&lt;=152.4,"1.2.1.",IF(I37&gt;152.4,"1.2.2.",0)),IF(G37="Telpas ar platību līdz 4,6 kv.m.","1.3.1.",IF(G37="Telpas ar platību no 4,6 līdz 232 kv.m.","1.3.2.",IF(G37="Telpas ar platību lielāku par 232 kv.m.","1.3.3.",0)))))</f>
        <v>--</v>
      </c>
      <c r="S37" s="64">
        <f t="shared" si="4"/>
        <v>0</v>
      </c>
      <c r="T37" s="64">
        <f>IF(R37="1.2.1.",S37,S37*I37)</f>
        <v>0</v>
      </c>
      <c r="U37" s="118"/>
    </row>
    <row r="38" spans="1:21" s="69" customFormat="1" ht="15.75" thickBot="1" x14ac:dyDescent="0.3">
      <c r="A38" s="77"/>
      <c r="B38" s="72" t="s">
        <v>59</v>
      </c>
      <c r="C38" s="73" t="s">
        <v>12</v>
      </c>
      <c r="D38" s="71"/>
      <c r="G38" s="108" t="s">
        <v>58</v>
      </c>
      <c r="H38" s="109" t="s">
        <v>66</v>
      </c>
      <c r="I38" s="107"/>
      <c r="K38" s="200" t="s">
        <v>100</v>
      </c>
      <c r="L38" s="200"/>
      <c r="M38" s="198" t="s">
        <v>102</v>
      </c>
      <c r="N38" s="70"/>
      <c r="O38" s="63" t="str">
        <f>IF(ISBLANK(D38),"--",IF(LEFT(B38,3)="Ēka",IF(D38&lt;=152.4,"1.2.1.",IF(D38&gt;152.4,"1.2.2.",0)),IF(B38="Telpu grupu (dzīvokļu) skaits","5.2.",IF(B38="Telpas ar platību līdz 4,6 kv.m.","1.3.1.",IF(B38="Telpas ar platību no 4,6 līdz 232 kv.m.","1.3.2.",IF(B38="Telpas ar platību lielāku par 232 kv.m.","1.3.3.",0))))))</f>
        <v>--</v>
      </c>
      <c r="P38" s="64">
        <f t="shared" si="0"/>
        <v>0</v>
      </c>
      <c r="Q38" s="64">
        <f>IF(O38="1.2.1.",P38,IF(O38="5.2.",IF(D38&lt;2,0,P38*D38),P38*D38))</f>
        <v>0</v>
      </c>
      <c r="R38" s="63" t="str">
        <f>IF(ISBLANK(I38),"--",IF(LEFT(G38,3)="Ēka",IF(I38&lt;=152.4,"1.2.1.",IF(I38&gt;152.4,"1.2.2.",0)),IF(G38="Telpas ar platību līdz 4,6 kv.m.","1.3.1.",IF(G38="Telpas ar platību no 4,6 līdz 232 kv.m.","1.3.2.",IF(G38="Telpas ar platību lielāku par 232 kv.m.","1.3.3.",0)))))</f>
        <v>--</v>
      </c>
      <c r="S38" s="64">
        <f t="shared" si="4"/>
        <v>0</v>
      </c>
      <c r="T38" s="64">
        <f>IF(R38="1.2.1.",S38,S38*I38)</f>
        <v>0</v>
      </c>
      <c r="U38" s="118"/>
    </row>
    <row r="39" spans="1:21" s="69" customFormat="1" ht="25.5" customHeight="1" thickTop="1" thickBot="1" x14ac:dyDescent="0.25">
      <c r="A39" s="77"/>
      <c r="B39" s="75" t="s">
        <v>29</v>
      </c>
      <c r="C39" s="76" t="s">
        <v>41</v>
      </c>
      <c r="D39" s="67"/>
      <c r="G39" s="108" t="s">
        <v>59</v>
      </c>
      <c r="H39" s="109" t="s">
        <v>12</v>
      </c>
      <c r="I39" s="110"/>
      <c r="K39" s="199" t="s">
        <v>85</v>
      </c>
      <c r="L39" s="199"/>
      <c r="M39" s="197" t="s">
        <v>101</v>
      </c>
      <c r="N39" s="70"/>
      <c r="O39" s="63" t="str">
        <f>IF(ISBLANK(D39),"--",IF(LEFT(B39,3)="Ēka",IF(D39&lt;=152.4,"1.2.1.",IF(D39&gt;152.4,"1.2.2.",0)),IF(B39="Telpu grupu (dzīvokļu) skaits","5.2.",IF(B39="Telpas ar platību līdz 4,6 kv.m.","1.3.1.",IF(B39="Telpas ar platību no 4,6 līdz 232 kv.m.","1.3.2.",IF(B39="Telpas ar platību lielāku par 232 kv.m.","1.3.3.",0))))))</f>
        <v>--</v>
      </c>
      <c r="P39" s="64">
        <f t="shared" si="0"/>
        <v>0</v>
      </c>
      <c r="Q39" s="64">
        <f>IF(O39="1.2.1.",P39,IF(O39="5.2.",IF(D39&lt;2,0,P39*D39),P39*D39))</f>
        <v>0</v>
      </c>
      <c r="R39" s="63" t="str">
        <f>IF(ISBLANK(I39),"--",IF(LEFT(G39,3)="Ēka",IF(I39&lt;=152.4,"1.2.1.",IF(I39&gt;152.4,"1.2.2.",0)),IF(G39="Telpas ar platību līdz 4,6 kv.m.","1.3.1.",IF(G39="Telpas ar platību no 4,6 līdz 232 kv.m.","1.3.2.",IF(G39="Telpas ar platību lielāku par 232 kv.m.","1.3.3.",0)))))</f>
        <v>--</v>
      </c>
      <c r="S39" s="64">
        <f t="shared" si="4"/>
        <v>0</v>
      </c>
      <c r="T39" s="64">
        <f>IF(R39="1.2.1.",S39,S39*I39)</f>
        <v>0</v>
      </c>
      <c r="U39" s="118"/>
    </row>
    <row r="40" spans="1:21" s="69" customFormat="1" ht="13.5" thickTop="1" x14ac:dyDescent="0.2">
      <c r="A40" s="77"/>
      <c r="B40" s="65" t="s">
        <v>0</v>
      </c>
      <c r="C40" s="66" t="s">
        <v>21</v>
      </c>
      <c r="D40" s="71"/>
      <c r="G40" s="111" t="s">
        <v>28</v>
      </c>
      <c r="H40" s="112" t="s">
        <v>66</v>
      </c>
      <c r="I40" s="107"/>
      <c r="K40" s="199"/>
      <c r="L40" s="199"/>
      <c r="M40" s="70"/>
      <c r="N40" s="70"/>
      <c r="O40" s="63" t="str">
        <f>IF(ISBLANK(D40),"--",IF(LEFT(B40,3)="Ēka",IF(D40&lt;=152.4,"1.2.1.",IF(D40&gt;152.4,"1.2.2.",0)),IF(B40="Telpu grupu (dzīvokļu) skaits","5.2.",IF(B40="Telpas ar platību līdz 4,6 kv.m.","1.3.1.",IF(B40="Telpas ar platību no 4,6 līdz 232 kv.m.","1.3.2.",IF(B40="Telpas ar platību lielāku par 232 kv.m.","1.3.3.",0))))))</f>
        <v>--</v>
      </c>
      <c r="P40" s="64">
        <f t="shared" si="0"/>
        <v>0</v>
      </c>
      <c r="Q40" s="64">
        <f>IF(O40="1.2.1.",P40,IF(O40="5.2.",IF(D40&lt;2,0,P40*D40),P40*D40))</f>
        <v>0</v>
      </c>
      <c r="R40" s="63" t="str">
        <f>IF(ISBLANK(I40),"--",IF(LEFT(G40,3)="Ēka",IF(I40&lt;=152.4,"1.2.1.",IF(I40&gt;152.4,"1.2.2.",0)),IF(G40="Telpas ar platību līdz 4,6 kv.m.","1.3.1.",IF(G40="Telpas ar platību no 4,6 līdz 232 kv.m.","1.3.2.",IF(G40="Telpas ar platību lielāku par 232 kv.m.","1.3.3.",0)))))</f>
        <v>--</v>
      </c>
      <c r="S40" s="64">
        <f t="shared" si="4"/>
        <v>0</v>
      </c>
      <c r="T40" s="64">
        <f>IF(R40="1.2.1.",S40,S40*I40)</f>
        <v>0</v>
      </c>
      <c r="U40" s="118"/>
    </row>
    <row r="41" spans="1:21" s="69" customFormat="1" ht="12.75" x14ac:dyDescent="0.2">
      <c r="A41" s="77"/>
      <c r="B41" s="72" t="s">
        <v>15</v>
      </c>
      <c r="C41" s="73" t="s">
        <v>12</v>
      </c>
      <c r="D41" s="71"/>
      <c r="G41" s="108" t="s">
        <v>15</v>
      </c>
      <c r="H41" s="109" t="s">
        <v>12</v>
      </c>
      <c r="I41" s="110"/>
      <c r="K41" s="70"/>
      <c r="L41" s="70"/>
      <c r="M41" s="70"/>
      <c r="N41" s="70"/>
      <c r="O41" s="63" t="str">
        <f>IF(ISBLANK(D41),"--",IF(LEFT(B41,3)="Ēka",IF(D41&lt;=152.4,"1.2.1.",IF(D41&gt;152.4,"1.2.2.",0)),IF(B41="Telpu grupu (dzīvokļu) skaits","5.2.",IF(B41="Telpas ar platību līdz 4,6 kv.m.","1.3.1.",IF(B41="Telpas ar platību no 4,6 līdz 232 kv.m.","1.3.2.",IF(B41="Telpas ar platību lielāku par 232 kv.m.","1.3.3.",0))))))</f>
        <v>--</v>
      </c>
      <c r="P41" s="64">
        <f t="shared" si="0"/>
        <v>0</v>
      </c>
      <c r="Q41" s="64">
        <f>IF(O41="1.2.1.",P41,IF(O41="5.2.",IF(D41&lt;2,0,P41*D41),P41*D41))</f>
        <v>0</v>
      </c>
      <c r="R41" s="63" t="str">
        <f>IF(ISBLANK(I41),"--",IF(LEFT(G41,3)="Ēka",IF(I41&lt;=152.4,"1.2.1.",IF(I41&gt;152.4,"1.2.2.",0)),IF(G41="Telpas ar platību līdz 4,6 kv.m.","1.3.1.",IF(G41="Telpas ar platību no 4,6 līdz 232 kv.m.","1.3.2.",IF(G41="Telpas ar platību lielāku par 232 kv.m.","1.3.3.",0)))))</f>
        <v>--</v>
      </c>
      <c r="S41" s="64">
        <f t="shared" si="4"/>
        <v>0</v>
      </c>
      <c r="T41" s="64">
        <f>IF(R41="1.2.1.",S41,S41*I41)</f>
        <v>0</v>
      </c>
      <c r="U41" s="118"/>
    </row>
    <row r="42" spans="1:21" s="69" customFormat="1" ht="13.5" x14ac:dyDescent="0.2">
      <c r="A42" s="77"/>
      <c r="B42" s="72" t="s">
        <v>58</v>
      </c>
      <c r="C42" s="73" t="s">
        <v>42</v>
      </c>
      <c r="D42" s="67"/>
      <c r="G42" s="108" t="s">
        <v>58</v>
      </c>
      <c r="H42" s="109" t="s">
        <v>66</v>
      </c>
      <c r="I42" s="107"/>
      <c r="K42" s="70"/>
      <c r="L42" s="70"/>
      <c r="M42" s="70"/>
      <c r="N42" s="70"/>
      <c r="O42" s="63" t="str">
        <f>IF(ISBLANK(D42),"--",IF(LEFT(B42,3)="Ēka",IF(D42&lt;=152.4,"1.2.1.",IF(D42&gt;152.4,"1.2.2.",0)),IF(B42="Telpu grupu (dzīvokļu) skaits","5.2.",IF(B42="Telpas ar platību līdz 4,6 kv.m.","1.3.1.",IF(B42="Telpas ar platību no 4,6 līdz 232 kv.m.","1.3.2.",IF(B42="Telpas ar platību lielāku par 232 kv.m.","1.3.3.",0))))))</f>
        <v>--</v>
      </c>
      <c r="P42" s="64">
        <f t="shared" si="0"/>
        <v>0</v>
      </c>
      <c r="Q42" s="64">
        <f>IF(O42="1.2.1.",P42,IF(O42="5.2.",IF(D42&lt;2,0,P42*D42),P42*D42))</f>
        <v>0</v>
      </c>
      <c r="R42" s="63" t="str">
        <f>IF(ISBLANK(I42),"--",IF(LEFT(G42,3)="Ēka",IF(I42&lt;=152.4,"1.2.1.",IF(I42&gt;152.4,"1.2.2.",0)),IF(G42="Telpas ar platību līdz 4,6 kv.m.","1.3.1.",IF(G42="Telpas ar platību no 4,6 līdz 232 kv.m.","1.3.2.",IF(G42="Telpas ar platību lielāku par 232 kv.m.","1.3.3.",0)))))</f>
        <v>--</v>
      </c>
      <c r="S42" s="64">
        <f t="shared" si="4"/>
        <v>0</v>
      </c>
      <c r="T42" s="64">
        <f>IF(R42="1.2.1.",S42,S42*I42)</f>
        <v>0</v>
      </c>
      <c r="U42" s="118"/>
    </row>
    <row r="43" spans="1:21" s="69" customFormat="1" ht="13.5" thickBot="1" x14ac:dyDescent="0.25">
      <c r="A43" s="77"/>
      <c r="B43" s="72" t="s">
        <v>59</v>
      </c>
      <c r="C43" s="73" t="s">
        <v>12</v>
      </c>
      <c r="D43" s="71"/>
      <c r="G43" s="108" t="s">
        <v>59</v>
      </c>
      <c r="H43" s="109" t="s">
        <v>12</v>
      </c>
      <c r="I43" s="110"/>
      <c r="K43" s="70"/>
      <c r="L43" s="70"/>
      <c r="M43" s="70"/>
      <c r="N43" s="70"/>
      <c r="O43" s="63" t="str">
        <f>IF(ISBLANK(D43),"--",IF(LEFT(B43,3)="Ēka",IF(D43&lt;=152.4,"1.2.1.",IF(D43&gt;152.4,"1.2.2.",0)),IF(B43="Telpu grupu (dzīvokļu) skaits","5.2.",IF(B43="Telpas ar platību līdz 4,6 kv.m.","1.3.1.",IF(B43="Telpas ar platību no 4,6 līdz 232 kv.m.","1.3.2.",IF(B43="Telpas ar platību lielāku par 232 kv.m.","1.3.3.",0))))))</f>
        <v>--</v>
      </c>
      <c r="P43" s="64">
        <f t="shared" si="0"/>
        <v>0</v>
      </c>
      <c r="Q43" s="64">
        <f>IF(O43="1.2.1.",P43,IF(O43="5.2.",IF(D43&lt;2,0,P43*D43),P43*D43))</f>
        <v>0</v>
      </c>
      <c r="R43" s="63" t="str">
        <f>IF(ISBLANK(I43),"--",IF(LEFT(G43,3)="Ēka",IF(I43&lt;=152.4,"1.2.1.",IF(I43&gt;152.4,"1.2.2.",0)),IF(G43="Telpas ar platību līdz 4,6 kv.m.","1.3.1.",IF(G43="Telpas ar platību no 4,6 līdz 232 kv.m.","1.3.2.",IF(G43="Telpas ar platību lielāku par 232 kv.m.","1.3.3.",0)))))</f>
        <v>--</v>
      </c>
      <c r="S43" s="64">
        <f t="shared" si="4"/>
        <v>0</v>
      </c>
      <c r="T43" s="64">
        <f>IF(R43="1.2.1.",S43,S43*I43)</f>
        <v>0</v>
      </c>
      <c r="U43" s="118"/>
    </row>
    <row r="44" spans="1:21" s="69" customFormat="1" thickTop="1" x14ac:dyDescent="0.2">
      <c r="A44" s="77"/>
      <c r="B44" s="75" t="s">
        <v>28</v>
      </c>
      <c r="C44" s="76" t="s">
        <v>41</v>
      </c>
      <c r="D44" s="67"/>
      <c r="G44" s="111" t="s">
        <v>27</v>
      </c>
      <c r="H44" s="112" t="s">
        <v>66</v>
      </c>
      <c r="I44" s="107"/>
      <c r="K44" s="70"/>
      <c r="L44" s="70"/>
      <c r="M44" s="70"/>
      <c r="N44" s="70"/>
      <c r="O44" s="63" t="str">
        <f>IF(ISBLANK(D44),"--",IF(LEFT(B44,3)="Ēka",IF(D44&lt;=152.4,"1.2.1.",IF(D44&gt;152.4,"1.2.2.",0)),IF(B44="Telpu grupu (dzīvokļu) skaits","5.2.",IF(B44="Telpas ar platību līdz 4,6 kv.m.","1.3.1.",IF(B44="Telpas ar platību no 4,6 līdz 232 kv.m.","1.3.2.",IF(B44="Telpas ar platību lielāku par 232 kv.m.","1.3.3.",0))))))</f>
        <v>--</v>
      </c>
      <c r="P44" s="64">
        <f t="shared" si="0"/>
        <v>0</v>
      </c>
      <c r="Q44" s="64">
        <f>IF(O44="1.2.1.",P44,IF(O44="5.2.",IF(D44&lt;2,0,P44*D44),P44*D44))</f>
        <v>0</v>
      </c>
      <c r="R44" s="63" t="str">
        <f>IF(ISBLANK(I44),"--",IF(LEFT(G44,3)="Ēka",IF(I44&lt;=152.4,"1.2.1.",IF(I44&gt;152.4,"1.2.2.",0)),IF(G44="Telpas ar platību līdz 4,6 kv.m.","1.3.1.",IF(G44="Telpas ar platību no 4,6 līdz 232 kv.m.","1.3.2.",IF(G44="Telpas ar platību lielāku par 232 kv.m.","1.3.3.",0)))))</f>
        <v>--</v>
      </c>
      <c r="S44" s="64">
        <f t="shared" si="4"/>
        <v>0</v>
      </c>
      <c r="T44" s="64">
        <f>IF(R44="1.2.1.",S44,S44*I44)</f>
        <v>0</v>
      </c>
      <c r="U44" s="118"/>
    </row>
    <row r="45" spans="1:21" s="69" customFormat="1" ht="12.75" x14ac:dyDescent="0.2">
      <c r="A45" s="77"/>
      <c r="B45" s="65" t="s">
        <v>0</v>
      </c>
      <c r="C45" s="66" t="s">
        <v>21</v>
      </c>
      <c r="D45" s="71"/>
      <c r="G45" s="108" t="s">
        <v>15</v>
      </c>
      <c r="H45" s="109" t="s">
        <v>12</v>
      </c>
      <c r="I45" s="110"/>
      <c r="K45" s="70"/>
      <c r="L45" s="70"/>
      <c r="M45" s="70"/>
      <c r="N45" s="70"/>
      <c r="O45" s="63" t="str">
        <f>IF(ISBLANK(D45),"--",IF(LEFT(B45,3)="Ēka",IF(D45&lt;=152.4,"1.2.1.",IF(D45&gt;152.4,"1.2.2.",0)),IF(B45="Telpu grupu (dzīvokļu) skaits","5.2.",IF(B45="Telpas ar platību līdz 4,6 kv.m.","1.3.1.",IF(B45="Telpas ar platību no 4,6 līdz 232 kv.m.","1.3.2.",IF(B45="Telpas ar platību lielāku par 232 kv.m.","1.3.3.",0))))))</f>
        <v>--</v>
      </c>
      <c r="P45" s="64">
        <f t="shared" si="0"/>
        <v>0</v>
      </c>
      <c r="Q45" s="64">
        <f>IF(O45="1.2.1.",P45,IF(O45="5.2.",IF(D45&lt;2,0,P45*D45),P45*D45))</f>
        <v>0</v>
      </c>
      <c r="R45" s="63" t="str">
        <f>IF(ISBLANK(I45),"--",IF(LEFT(G45,3)="Ēka",IF(I45&lt;=152.4,"1.2.1.",IF(I45&gt;152.4,"1.2.2.",0)),IF(G45="Telpas ar platību līdz 4,6 kv.m.","1.3.1.",IF(G45="Telpas ar platību no 4,6 līdz 232 kv.m.","1.3.2.",IF(G45="Telpas ar platību lielāku par 232 kv.m.","1.3.3.",0)))))</f>
        <v>--</v>
      </c>
      <c r="S45" s="64">
        <f t="shared" si="4"/>
        <v>0</v>
      </c>
      <c r="T45" s="64">
        <f>IF(R45="1.2.1.",S45,S45*I45)</f>
        <v>0</v>
      </c>
      <c r="U45" s="118"/>
    </row>
    <row r="46" spans="1:21" s="69" customFormat="1" ht="12.75" x14ac:dyDescent="0.2">
      <c r="A46" s="77"/>
      <c r="B46" s="72" t="s">
        <v>15</v>
      </c>
      <c r="C46" s="73" t="s">
        <v>12</v>
      </c>
      <c r="D46" s="71"/>
      <c r="G46" s="108" t="s">
        <v>58</v>
      </c>
      <c r="H46" s="109" t="s">
        <v>66</v>
      </c>
      <c r="I46" s="107"/>
      <c r="K46" s="70"/>
      <c r="L46" s="70"/>
      <c r="M46" s="70"/>
      <c r="N46" s="70"/>
      <c r="O46" s="63" t="str">
        <f>IF(ISBLANK(D46),"--",IF(LEFT(B46,3)="Ēka",IF(D46&lt;=152.4,"1.2.1.",IF(D46&gt;152.4,"1.2.2.",0)),IF(B46="Telpu grupu (dzīvokļu) skaits","5.2.",IF(B46="Telpas ar platību līdz 4,6 kv.m.","1.3.1.",IF(B46="Telpas ar platību no 4,6 līdz 232 kv.m.","1.3.2.",IF(B46="Telpas ar platību lielāku par 232 kv.m.","1.3.3.",0))))))</f>
        <v>--</v>
      </c>
      <c r="P46" s="64">
        <f t="shared" si="0"/>
        <v>0</v>
      </c>
      <c r="Q46" s="64">
        <f>IF(O46="1.2.1.",P46,IF(O46="5.2.",IF(D46&lt;2,0,P46*D46),P46*D46))</f>
        <v>0</v>
      </c>
      <c r="R46" s="63" t="str">
        <f>IF(ISBLANK(I46),"--",IF(LEFT(G46,3)="Ēka",IF(I46&lt;=152.4,"1.2.1.",IF(I46&gt;152.4,"1.2.2.",0)),IF(G46="Telpas ar platību līdz 4,6 kv.m.","1.3.1.",IF(G46="Telpas ar platību no 4,6 līdz 232 kv.m.","1.3.2.",IF(G46="Telpas ar platību lielāku par 232 kv.m.","1.3.3.",0)))))</f>
        <v>--</v>
      </c>
      <c r="S46" s="64">
        <f t="shared" si="4"/>
        <v>0</v>
      </c>
      <c r="T46" s="64">
        <f>IF(R46="1.2.1.",S46,S46*I46)</f>
        <v>0</v>
      </c>
      <c r="U46" s="118"/>
    </row>
    <row r="47" spans="1:21" s="69" customFormat="1" thickBot="1" x14ac:dyDescent="0.25">
      <c r="A47" s="77"/>
      <c r="B47" s="72" t="s">
        <v>58</v>
      </c>
      <c r="C47" s="73" t="s">
        <v>42</v>
      </c>
      <c r="D47" s="67"/>
      <c r="G47" s="108" t="s">
        <v>59</v>
      </c>
      <c r="H47" s="109" t="s">
        <v>12</v>
      </c>
      <c r="I47" s="110"/>
      <c r="K47" s="70"/>
      <c r="L47" s="70"/>
      <c r="M47" s="70"/>
      <c r="N47" s="70"/>
      <c r="O47" s="63" t="str">
        <f>IF(ISBLANK(D47),"--",IF(LEFT(B47,3)="Ēka",IF(D47&lt;=152.4,"1.2.1.",IF(D47&gt;152.4,"1.2.2.",0)),IF(B47="Telpu grupu (dzīvokļu) skaits","5.2.",IF(B47="Telpas ar platību līdz 4,6 kv.m.","1.3.1.",IF(B47="Telpas ar platību no 4,6 līdz 232 kv.m.","1.3.2.",IF(B47="Telpas ar platību lielāku par 232 kv.m.","1.3.3.",0))))))</f>
        <v>--</v>
      </c>
      <c r="P47" s="64">
        <f t="shared" si="0"/>
        <v>0</v>
      </c>
      <c r="Q47" s="64">
        <f>IF(O47="1.2.1.",P47,IF(O47="5.2.",IF(D47&lt;2,0,P47*D47),P47*D47))</f>
        <v>0</v>
      </c>
      <c r="R47" s="63" t="str">
        <f>IF(ISBLANK(I47),"--",IF(LEFT(G47,3)="Ēka",IF(I47&lt;=152.4,"1.2.1.",IF(I47&gt;152.4,"1.2.2.",0)),IF(G47="Telpas ar platību līdz 4,6 kv.m.","1.3.1.",IF(G47="Telpas ar platību no 4,6 līdz 232 kv.m.","1.3.2.",IF(G47="Telpas ar platību lielāku par 232 kv.m.","1.3.3.",0)))))</f>
        <v>--</v>
      </c>
      <c r="S47" s="64">
        <f t="shared" si="4"/>
        <v>0</v>
      </c>
      <c r="T47" s="64">
        <f>IF(R47="1.2.1.",S47,S47*I47)</f>
        <v>0</v>
      </c>
      <c r="U47" s="118"/>
    </row>
    <row r="48" spans="1:21" s="69" customFormat="1" thickTop="1" thickBot="1" x14ac:dyDescent="0.25">
      <c r="A48" s="77"/>
      <c r="B48" s="72" t="s">
        <v>59</v>
      </c>
      <c r="C48" s="73" t="s">
        <v>12</v>
      </c>
      <c r="D48" s="71"/>
      <c r="G48" s="111" t="s">
        <v>26</v>
      </c>
      <c r="H48" s="112" t="s">
        <v>66</v>
      </c>
      <c r="I48" s="107"/>
      <c r="K48" s="70"/>
      <c r="L48" s="70"/>
      <c r="M48" s="70"/>
      <c r="N48" s="70"/>
      <c r="O48" s="63" t="str">
        <f>IF(ISBLANK(D48),"--",IF(LEFT(B48,3)="Ēka",IF(D48&lt;=152.4,"1.2.1.",IF(D48&gt;152.4,"1.2.2.",0)),IF(B48="Telpu grupu (dzīvokļu) skaits","5.2.",IF(B48="Telpas ar platību līdz 4,6 kv.m.","1.3.1.",IF(B48="Telpas ar platību no 4,6 līdz 232 kv.m.","1.3.2.",IF(B48="Telpas ar platību lielāku par 232 kv.m.","1.3.3.",0))))))</f>
        <v>--</v>
      </c>
      <c r="P48" s="64">
        <f t="shared" si="0"/>
        <v>0</v>
      </c>
      <c r="Q48" s="64">
        <f>IF(O48="1.2.1.",P48,IF(O48="5.2.",IF(D48&lt;2,0,P48*D48),P48*D48))</f>
        <v>0</v>
      </c>
      <c r="R48" s="63" t="str">
        <f>IF(ISBLANK(I48),"--",IF(LEFT(G48,3)="Ēka",IF(I48&lt;=152.4,"1.2.1.",IF(I48&gt;152.4,"1.2.2.",0)),IF(G48="Telpas ar platību līdz 4,6 kv.m.","1.3.1.",IF(G48="Telpas ar platību no 4,6 līdz 232 kv.m.","1.3.2.",IF(G48="Telpas ar platību lielāku par 232 kv.m.","1.3.3.",0)))))</f>
        <v>--</v>
      </c>
      <c r="S48" s="64">
        <f t="shared" si="4"/>
        <v>0</v>
      </c>
      <c r="T48" s="64">
        <f>IF(R48="1.2.1.",S48,S48*I48)</f>
        <v>0</v>
      </c>
      <c r="U48" s="118"/>
    </row>
    <row r="49" spans="1:21" s="69" customFormat="1" thickTop="1" x14ac:dyDescent="0.2">
      <c r="A49" s="41"/>
      <c r="B49" s="75" t="s">
        <v>27</v>
      </c>
      <c r="C49" s="76" t="s">
        <v>41</v>
      </c>
      <c r="D49" s="67"/>
      <c r="G49" s="108" t="s">
        <v>15</v>
      </c>
      <c r="H49" s="109" t="s">
        <v>12</v>
      </c>
      <c r="I49" s="110"/>
      <c r="K49" s="70"/>
      <c r="L49" s="70"/>
      <c r="M49" s="70"/>
      <c r="N49" s="70"/>
      <c r="O49" s="63" t="str">
        <f>IF(ISBLANK(D49),"--",IF(LEFT(B49,3)="Ēka",IF(D49&lt;=152.4,"1.2.1.",IF(D49&gt;152.4,"1.2.2.",0)),IF(B49="Telpu grupu (dzīvokļu) skaits","5.2.",IF(B49="Telpas ar platību līdz 4,6 kv.m.","1.3.1.",IF(B49="Telpas ar platību no 4,6 līdz 232 kv.m.","1.3.2.",IF(B49="Telpas ar platību lielāku par 232 kv.m.","1.3.3.",0))))))</f>
        <v>--</v>
      </c>
      <c r="P49" s="64">
        <f t="shared" si="0"/>
        <v>0</v>
      </c>
      <c r="Q49" s="64">
        <f>IF(O49="1.2.1.",P49,IF(O49="5.2.",IF(D49&lt;2,0,P49*D49),P49*D49))</f>
        <v>0</v>
      </c>
      <c r="R49" s="63" t="str">
        <f>IF(ISBLANK(I49),"--",IF(LEFT(G49,3)="Ēka",IF(I49&lt;=152.4,"1.2.1.",IF(I49&gt;152.4,"1.2.2.",0)),IF(G49="Telpas ar platību līdz 4,6 kv.m.","1.3.1.",IF(G49="Telpas ar platību no 4,6 līdz 232 kv.m.","1.3.2.",IF(G49="Telpas ar platību lielāku par 232 kv.m.","1.3.3.",0)))))</f>
        <v>--</v>
      </c>
      <c r="S49" s="64">
        <f t="shared" si="4"/>
        <v>0</v>
      </c>
      <c r="T49" s="64">
        <f>IF(R49="1.2.1.",S49,S49*I49)</f>
        <v>0</v>
      </c>
      <c r="U49" s="118"/>
    </row>
    <row r="50" spans="1:21" s="69" customFormat="1" ht="12.75" x14ac:dyDescent="0.2">
      <c r="A50" s="41"/>
      <c r="B50" s="65" t="s">
        <v>0</v>
      </c>
      <c r="C50" s="66" t="s">
        <v>21</v>
      </c>
      <c r="D50" s="71"/>
      <c r="G50" s="108" t="s">
        <v>58</v>
      </c>
      <c r="H50" s="109" t="s">
        <v>66</v>
      </c>
      <c r="I50" s="107"/>
      <c r="K50" s="70"/>
      <c r="L50" s="70"/>
      <c r="M50" s="70"/>
      <c r="N50" s="70"/>
      <c r="O50" s="63" t="str">
        <f>IF(ISBLANK(D50),"--",IF(LEFT(B50,3)="Ēka",IF(D50&lt;=152.4,"1.2.1.",IF(D50&gt;152.4,"1.2.2.",0)),IF(B50="Telpu grupu (dzīvokļu) skaits","5.2.",IF(B50="Telpas ar platību līdz 4,6 kv.m.","1.3.1.",IF(B50="Telpas ar platību no 4,6 līdz 232 kv.m.","1.3.2.",IF(B50="Telpas ar platību lielāku par 232 kv.m.","1.3.3.",0))))))</f>
        <v>--</v>
      </c>
      <c r="P50" s="64">
        <f t="shared" si="0"/>
        <v>0</v>
      </c>
      <c r="Q50" s="64">
        <f>IF(O50="1.2.1.",P50,IF(O50="5.2.",IF(D50&lt;2,0,P50*D50),P50*D50))</f>
        <v>0</v>
      </c>
      <c r="R50" s="63" t="str">
        <f>IF(ISBLANK(I50),"--",IF(LEFT(G50,3)="Ēka",IF(I50&lt;=152.4,"1.2.1.",IF(I50&gt;152.4,"1.2.2.",0)),IF(G50="Telpas ar platību līdz 4,6 kv.m.","1.3.1.",IF(G50="Telpas ar platību no 4,6 līdz 232 kv.m.","1.3.2.",IF(G50="Telpas ar platību lielāku par 232 kv.m.","1.3.3.",0)))))</f>
        <v>--</v>
      </c>
      <c r="S50" s="64">
        <f t="shared" si="4"/>
        <v>0</v>
      </c>
      <c r="T50" s="64">
        <f>IF(R50="1.2.1.",S50,S50*I50)</f>
        <v>0</v>
      </c>
      <c r="U50" s="118"/>
    </row>
    <row r="51" spans="1:21" s="69" customFormat="1" ht="13.5" thickBot="1" x14ac:dyDescent="0.25">
      <c r="A51" s="41"/>
      <c r="B51" s="72" t="s">
        <v>15</v>
      </c>
      <c r="C51" s="73" t="s">
        <v>12</v>
      </c>
      <c r="D51" s="71"/>
      <c r="G51" s="108" t="s">
        <v>59</v>
      </c>
      <c r="H51" s="109" t="s">
        <v>12</v>
      </c>
      <c r="I51" s="110"/>
      <c r="K51" s="70"/>
      <c r="L51" s="70"/>
      <c r="M51" s="70"/>
      <c r="N51" s="70"/>
      <c r="O51" s="63" t="str">
        <f>IF(ISBLANK(D51),"--",IF(LEFT(B51,3)="Ēka",IF(D51&lt;=152.4,"1.2.1.",IF(D51&gt;152.4,"1.2.2.",0)),IF(B51="Telpu grupu (dzīvokļu) skaits","5.2.",IF(B51="Telpas ar platību līdz 4,6 kv.m.","1.3.1.",IF(B51="Telpas ar platību no 4,6 līdz 232 kv.m.","1.3.2.",IF(B51="Telpas ar platību lielāku par 232 kv.m.","1.3.3.",0))))))</f>
        <v>--</v>
      </c>
      <c r="P51" s="64">
        <f t="shared" si="0"/>
        <v>0</v>
      </c>
      <c r="Q51" s="64">
        <f>IF(O51="1.2.1.",P51,IF(O51="5.2.",IF(D51&lt;2,0,P51*D51),P51*D51))</f>
        <v>0</v>
      </c>
      <c r="R51" s="63" t="str">
        <f>IF(ISBLANK(I51),"--",IF(LEFT(G51,3)="Ēka",IF(I51&lt;=152.4,"1.2.1.",IF(I51&gt;152.4,"1.2.2.",0)),IF(G51="Telpas ar platību līdz 4,6 kv.m.","1.3.1.",IF(G51="Telpas ar platību no 4,6 līdz 232 kv.m.","1.3.2.",IF(G51="Telpas ar platību lielāku par 232 kv.m.","1.3.3.",0)))))</f>
        <v>--</v>
      </c>
      <c r="S51" s="64">
        <f t="shared" si="4"/>
        <v>0</v>
      </c>
      <c r="T51" s="64">
        <f>IF(R51="1.2.1.",S51,S51*I51)</f>
        <v>0</v>
      </c>
      <c r="U51" s="118"/>
    </row>
    <row r="52" spans="1:21" s="69" customFormat="1" thickTop="1" x14ac:dyDescent="0.2">
      <c r="A52" s="41"/>
      <c r="B52" s="72" t="s">
        <v>58</v>
      </c>
      <c r="C52" s="73" t="s">
        <v>42</v>
      </c>
      <c r="D52" s="67"/>
      <c r="G52" s="111" t="s">
        <v>45</v>
      </c>
      <c r="H52" s="112" t="s">
        <v>66</v>
      </c>
      <c r="I52" s="107"/>
      <c r="K52" s="70"/>
      <c r="L52" s="70"/>
      <c r="M52" s="70"/>
      <c r="N52" s="70"/>
      <c r="O52" s="63" t="str">
        <f>IF(ISBLANK(D52),"--",IF(LEFT(B52,3)="Ēka",IF(D52&lt;=152.4,"1.2.1.",IF(D52&gt;152.4,"1.2.2.",0)),IF(B52="Telpu grupu (dzīvokļu) skaits","5.2.",IF(B52="Telpas ar platību līdz 4,6 kv.m.","1.3.1.",IF(B52="Telpas ar platību no 4,6 līdz 232 kv.m.","1.3.2.",IF(B52="Telpas ar platību lielāku par 232 kv.m.","1.3.3.",0))))))</f>
        <v>--</v>
      </c>
      <c r="P52" s="64">
        <f t="shared" si="0"/>
        <v>0</v>
      </c>
      <c r="Q52" s="64">
        <f>IF(O52="1.2.1.",P52,IF(O52="5.2.",IF(D52&lt;2,0,P52*D52),P52*D52))</f>
        <v>0</v>
      </c>
      <c r="R52" s="63" t="str">
        <f>IF(ISBLANK(I52),"--",IF(LEFT(G52,3)="Ēka",IF(I52&lt;=152.4,"1.2.1.",IF(I52&gt;152.4,"1.2.2.",0)),IF(G52="Telpas ar platību līdz 4,6 kv.m.","1.3.1.",IF(G52="Telpas ar platību no 4,6 līdz 232 kv.m.","1.3.2.",IF(G52="Telpas ar platību lielāku par 232 kv.m.","1.3.3.",0)))))</f>
        <v>--</v>
      </c>
      <c r="S52" s="64">
        <f t="shared" si="4"/>
        <v>0</v>
      </c>
      <c r="T52" s="64">
        <f>IF(R52="1.2.1.",S52,S52*I52)</f>
        <v>0</v>
      </c>
      <c r="U52" s="118"/>
    </row>
    <row r="53" spans="1:21" s="69" customFormat="1" ht="13.5" thickBot="1" x14ac:dyDescent="0.25">
      <c r="A53" s="41"/>
      <c r="B53" s="72" t="s">
        <v>59</v>
      </c>
      <c r="C53" s="73" t="s">
        <v>12</v>
      </c>
      <c r="D53" s="71"/>
      <c r="G53" s="108" t="s">
        <v>15</v>
      </c>
      <c r="H53" s="109" t="s">
        <v>12</v>
      </c>
      <c r="I53" s="110"/>
      <c r="K53" s="70"/>
      <c r="L53" s="70"/>
      <c r="M53" s="70"/>
      <c r="N53" s="70"/>
      <c r="O53" s="63" t="str">
        <f>IF(ISBLANK(D53),"--",IF(LEFT(B53,3)="Ēka",IF(D53&lt;=152.4,"1.2.1.",IF(D53&gt;152.4,"1.2.2.",0)),IF(B53="Telpu grupu (dzīvokļu) skaits","5.2.",IF(B53="Telpas ar platību līdz 4,6 kv.m.","1.3.1.",IF(B53="Telpas ar platību no 4,6 līdz 232 kv.m.","1.3.2.",IF(B53="Telpas ar platību lielāku par 232 kv.m.","1.3.3.",0))))))</f>
        <v>--</v>
      </c>
      <c r="P53" s="64">
        <f t="shared" si="0"/>
        <v>0</v>
      </c>
      <c r="Q53" s="64">
        <f>IF(O53="1.2.1.",P53,IF(O53="5.2.",IF(D53&lt;2,0,P53*D53),P53*D53))</f>
        <v>0</v>
      </c>
      <c r="R53" s="63" t="str">
        <f>IF(ISBLANK(I53),"--",IF(LEFT(G53,3)="Ēka",IF(I53&lt;=152.4,"1.2.1.",IF(I53&gt;152.4,"1.2.2.",0)),IF(G53="Telpas ar platību līdz 4,6 kv.m.","1.3.1.",IF(G53="Telpas ar platību no 4,6 līdz 232 kv.m.","1.3.2.",IF(G53="Telpas ar platību lielāku par 232 kv.m.","1.3.3.",0)))))</f>
        <v>--</v>
      </c>
      <c r="S53" s="64">
        <f t="shared" si="4"/>
        <v>0</v>
      </c>
      <c r="T53" s="64">
        <f>IF(R53="1.2.1.",S53,S53*I53)</f>
        <v>0</v>
      </c>
      <c r="U53" s="118"/>
    </row>
    <row r="54" spans="1:21" s="69" customFormat="1" thickTop="1" x14ac:dyDescent="0.2">
      <c r="A54" s="41"/>
      <c r="B54" s="75" t="s">
        <v>26</v>
      </c>
      <c r="C54" s="76" t="s">
        <v>41</v>
      </c>
      <c r="D54" s="67"/>
      <c r="G54" s="108" t="s">
        <v>58</v>
      </c>
      <c r="H54" s="109" t="s">
        <v>66</v>
      </c>
      <c r="I54" s="107"/>
      <c r="K54" s="70"/>
      <c r="L54" s="70"/>
      <c r="M54" s="70"/>
      <c r="N54" s="70"/>
      <c r="O54" s="63" t="str">
        <f>IF(ISBLANK(D54),"--",IF(LEFT(B54,3)="Ēka",IF(D54&lt;=152.4,"1.2.1.",IF(D54&gt;152.4,"1.2.2.",0)),IF(B54="Telpu grupu (dzīvokļu) skaits","5.2.",IF(B54="Telpas ar platību līdz 4,6 kv.m.","1.3.1.",IF(B54="Telpas ar platību no 4,6 līdz 232 kv.m.","1.3.2.",IF(B54="Telpas ar platību lielāku par 232 kv.m.","1.3.3.",0))))))</f>
        <v>--</v>
      </c>
      <c r="P54" s="64">
        <f t="shared" si="0"/>
        <v>0</v>
      </c>
      <c r="Q54" s="64">
        <f>IF(O54="1.2.1.",P54,IF(O54="5.2.",IF(D54&lt;2,0,P54*D54),P54*D54))</f>
        <v>0</v>
      </c>
      <c r="R54" s="63" t="str">
        <f>IF(ISBLANK(I54),"--",IF(LEFT(G54,3)="Ēka",IF(I54&lt;=152.4,"1.2.1.",IF(I54&gt;152.4,"1.2.2.",0)),IF(G54="Telpas ar platību līdz 4,6 kv.m.","1.3.1.",IF(G54="Telpas ar platību no 4,6 līdz 232 kv.m.","1.3.2.",IF(G54="Telpas ar platību lielāku par 232 kv.m.","1.3.3.",0)))))</f>
        <v>--</v>
      </c>
      <c r="S54" s="64">
        <f t="shared" si="4"/>
        <v>0</v>
      </c>
      <c r="T54" s="64">
        <f>IF(R54="1.2.1.",S54,S54*I54)</f>
        <v>0</v>
      </c>
      <c r="U54" s="118"/>
    </row>
    <row r="55" spans="1:21" s="69" customFormat="1" ht="13.5" thickBot="1" x14ac:dyDescent="0.25">
      <c r="A55" s="41"/>
      <c r="B55" s="65" t="s">
        <v>0</v>
      </c>
      <c r="C55" s="66" t="s">
        <v>21</v>
      </c>
      <c r="D55" s="71"/>
      <c r="G55" s="108" t="s">
        <v>59</v>
      </c>
      <c r="H55" s="109" t="s">
        <v>12</v>
      </c>
      <c r="I55" s="110"/>
      <c r="K55" s="70"/>
      <c r="L55" s="70"/>
      <c r="M55" s="70"/>
      <c r="N55" s="70"/>
      <c r="O55" s="63" t="str">
        <f>IF(ISBLANK(D55),"--",IF(LEFT(B55,3)="Ēka",IF(D55&lt;=152.4,"1.2.1.",IF(D55&gt;152.4,"1.2.2.",0)),IF(B55="Telpu grupu (dzīvokļu) skaits","5.2.",IF(B55="Telpas ar platību līdz 4,6 kv.m.","1.3.1.",IF(B55="Telpas ar platību no 4,6 līdz 232 kv.m.","1.3.2.",IF(B55="Telpas ar platību lielāku par 232 kv.m.","1.3.3.",0))))))</f>
        <v>--</v>
      </c>
      <c r="P55" s="64">
        <f t="shared" si="0"/>
        <v>0</v>
      </c>
      <c r="Q55" s="64">
        <f>IF(O55="1.2.1.",P55,IF(O55="5.2.",IF(D55&lt;2,0,P55*D55),P55*D55))</f>
        <v>0</v>
      </c>
      <c r="R55" s="63" t="str">
        <f>IF(ISBLANK(I55),"--",IF(LEFT(G55,3)="Ēka",IF(I55&lt;=152.4,"1.2.1.",IF(I55&gt;152.4,"1.2.2.",0)),IF(G55="Telpas ar platību līdz 4,6 kv.m.","1.3.1.",IF(G55="Telpas ar platību no 4,6 līdz 232 kv.m.","1.3.2.",IF(G55="Telpas ar platību lielāku par 232 kv.m.","1.3.3.",0)))))</f>
        <v>--</v>
      </c>
      <c r="S55" s="64">
        <f t="shared" si="4"/>
        <v>0</v>
      </c>
      <c r="T55" s="64">
        <f>IF(R55="1.2.1.",S55,S55*I55)</f>
        <v>0</v>
      </c>
      <c r="U55" s="118"/>
    </row>
    <row r="56" spans="1:21" s="69" customFormat="1" ht="13.5" thickTop="1" x14ac:dyDescent="0.2">
      <c r="A56" s="41"/>
      <c r="B56" s="72" t="s">
        <v>15</v>
      </c>
      <c r="C56" s="73" t="s">
        <v>12</v>
      </c>
      <c r="D56" s="71"/>
      <c r="G56" s="111" t="s">
        <v>24</v>
      </c>
      <c r="H56" s="112" t="s">
        <v>66</v>
      </c>
      <c r="I56" s="107"/>
      <c r="K56" s="70"/>
      <c r="L56" s="70"/>
      <c r="M56" s="70"/>
      <c r="N56" s="70"/>
      <c r="O56" s="63" t="str">
        <f>IF(ISBLANK(D56),"--",IF(LEFT(B56,3)="Ēka",IF(D56&lt;=152.4,"1.2.1.",IF(D56&gt;152.4,"1.2.2.",0)),IF(B56="Telpu grupu (dzīvokļu) skaits","5.2.",IF(B56="Telpas ar platību līdz 4,6 kv.m.","1.3.1.",IF(B56="Telpas ar platību no 4,6 līdz 232 kv.m.","1.3.2.",IF(B56="Telpas ar platību lielāku par 232 kv.m.","1.3.3.",0))))))</f>
        <v>--</v>
      </c>
      <c r="P56" s="64">
        <f t="shared" ref="P56:P73" si="6">IF(O56="--",0,VLOOKUP(O56,$O$3:$T$15,6,FALSE))</f>
        <v>0</v>
      </c>
      <c r="Q56" s="64">
        <f>IF(O56="1.2.1.",P56,IF(O56="5.2.",IF(D56&lt;2,0,P56*D56),P56*D56))</f>
        <v>0</v>
      </c>
      <c r="R56" s="63" t="str">
        <f>IF(ISBLANK(I56),"--",IF(LEFT(G56,3)="Ēka",IF(I56&lt;=152.4,"1.2.1.",IF(I56&gt;152.4,"1.2.2.",0)),IF(G56="Telpas ar platību līdz 4,6 kv.m.","1.3.1.",IF(G56="Telpas ar platību no 4,6 līdz 232 kv.m.","1.3.2.",IF(G56="Telpas ar platību lielāku par 232 kv.m.","1.3.3.",0)))))</f>
        <v>--</v>
      </c>
      <c r="S56" s="64">
        <f t="shared" si="4"/>
        <v>0</v>
      </c>
      <c r="T56" s="64">
        <f>IF(R56="1.2.1.",S56,S56*I56)</f>
        <v>0</v>
      </c>
      <c r="U56" s="118"/>
    </row>
    <row r="57" spans="1:21" s="69" customFormat="1" ht="13.5" x14ac:dyDescent="0.2">
      <c r="A57" s="41"/>
      <c r="B57" s="72" t="s">
        <v>58</v>
      </c>
      <c r="C57" s="73" t="s">
        <v>42</v>
      </c>
      <c r="D57" s="67"/>
      <c r="G57" s="108" t="s">
        <v>15</v>
      </c>
      <c r="H57" s="109" t="s">
        <v>12</v>
      </c>
      <c r="I57" s="110"/>
      <c r="K57" s="70"/>
      <c r="L57" s="70"/>
      <c r="M57" s="70"/>
      <c r="N57" s="70"/>
      <c r="O57" s="63" t="str">
        <f>IF(ISBLANK(D57),"--",IF(LEFT(B57,3)="Ēka",IF(D57&lt;=152.4,"1.2.1.",IF(D57&gt;152.4,"1.2.2.",0)),IF(B57="Telpu grupu (dzīvokļu) skaits","5.2.",IF(B57="Telpas ar platību līdz 4,6 kv.m.","1.3.1.",IF(B57="Telpas ar platību no 4,6 līdz 232 kv.m.","1.3.2.",IF(B57="Telpas ar platību lielāku par 232 kv.m.","1.3.3.",0))))))</f>
        <v>--</v>
      </c>
      <c r="P57" s="64">
        <f t="shared" si="6"/>
        <v>0</v>
      </c>
      <c r="Q57" s="64">
        <f>IF(O57="1.2.1.",P57,IF(O57="5.2.",IF(D57&lt;2,0,P57*D57),P57*D57))</f>
        <v>0</v>
      </c>
      <c r="R57" s="63" t="str">
        <f>IF(ISBLANK(I57),"--",IF(LEFT(G57,3)="Ēka",IF(I57&lt;=152.4,"1.2.1.",IF(I57&gt;152.4,"1.2.2.",0)),IF(G57="Telpas ar platību līdz 4,6 kv.m.","1.3.1.",IF(G57="Telpas ar platību no 4,6 līdz 232 kv.m.","1.3.2.",IF(G57="Telpas ar platību lielāku par 232 kv.m.","1.3.3.",0)))))</f>
        <v>--</v>
      </c>
      <c r="S57" s="64">
        <f t="shared" si="4"/>
        <v>0</v>
      </c>
      <c r="T57" s="64">
        <f>IF(R57="1.2.1.",S57,S57*I57)</f>
        <v>0</v>
      </c>
      <c r="U57" s="118"/>
    </row>
    <row r="58" spans="1:21" s="69" customFormat="1" ht="13.5" thickBot="1" x14ac:dyDescent="0.25">
      <c r="A58" s="41"/>
      <c r="B58" s="72" t="s">
        <v>59</v>
      </c>
      <c r="C58" s="73" t="s">
        <v>12</v>
      </c>
      <c r="D58" s="71"/>
      <c r="G58" s="108" t="s">
        <v>58</v>
      </c>
      <c r="H58" s="109" t="s">
        <v>66</v>
      </c>
      <c r="I58" s="107"/>
      <c r="K58" s="70"/>
      <c r="L58" s="70"/>
      <c r="M58" s="70"/>
      <c r="N58" s="70"/>
      <c r="O58" s="63" t="str">
        <f>IF(ISBLANK(D58),"--",IF(LEFT(B58,3)="Ēka",IF(D58&lt;=152.4,"1.2.1.",IF(D58&gt;152.4,"1.2.2.",0)),IF(B58="Telpu grupu (dzīvokļu) skaits","5.2.",IF(B58="Telpas ar platību līdz 4,6 kv.m.","1.3.1.",IF(B58="Telpas ar platību no 4,6 līdz 232 kv.m.","1.3.2.",IF(B58="Telpas ar platību lielāku par 232 kv.m.","1.3.3.",0))))))</f>
        <v>--</v>
      </c>
      <c r="P58" s="64">
        <f t="shared" si="6"/>
        <v>0</v>
      </c>
      <c r="Q58" s="64">
        <f>IF(O58="1.2.1.",P58,IF(O58="5.2.",IF(D58&lt;2,0,P58*D58),P58*D58))</f>
        <v>0</v>
      </c>
      <c r="R58" s="63" t="str">
        <f>IF(ISBLANK(I58),"--",IF(LEFT(G58,3)="Ēka",IF(I58&lt;=152.4,"1.2.1.",IF(I58&gt;152.4,"1.2.2.",0)),IF(G58="Telpas ar platību līdz 4,6 kv.m.","1.3.1.",IF(G58="Telpas ar platību no 4,6 līdz 232 kv.m.","1.3.2.",IF(G58="Telpas ar platību lielāku par 232 kv.m.","1.3.3.",0)))))</f>
        <v>--</v>
      </c>
      <c r="S58" s="64">
        <f t="shared" si="4"/>
        <v>0</v>
      </c>
      <c r="T58" s="64">
        <f>IF(R58="1.2.1.",S58,S58*I58)</f>
        <v>0</v>
      </c>
      <c r="U58" s="118"/>
    </row>
    <row r="59" spans="1:21" s="69" customFormat="1" ht="15" thickTop="1" thickBot="1" x14ac:dyDescent="0.25">
      <c r="A59" s="41"/>
      <c r="B59" s="75" t="s">
        <v>25</v>
      </c>
      <c r="C59" s="76" t="s">
        <v>41</v>
      </c>
      <c r="D59" s="67"/>
      <c r="G59" s="108" t="s">
        <v>59</v>
      </c>
      <c r="H59" s="109" t="s">
        <v>12</v>
      </c>
      <c r="I59" s="110"/>
      <c r="K59" s="70"/>
      <c r="L59" s="70"/>
      <c r="M59" s="70"/>
      <c r="N59" s="70"/>
      <c r="O59" s="63" t="str">
        <f>IF(ISBLANK(D59),"--",IF(LEFT(B59,3)="Ēka",IF(D59&lt;=152.4,"1.2.1.",IF(D59&gt;152.4,"1.2.2.",0)),IF(B59="Telpu grupu (dzīvokļu) skaits","5.2.",IF(B59="Telpas ar platību līdz 4,6 kv.m.","1.3.1.",IF(B59="Telpas ar platību no 4,6 līdz 232 kv.m.","1.3.2.",IF(B59="Telpas ar platību lielāku par 232 kv.m.","1.3.3.",0))))))</f>
        <v>--</v>
      </c>
      <c r="P59" s="64">
        <f t="shared" si="6"/>
        <v>0</v>
      </c>
      <c r="Q59" s="64">
        <f>IF(O59="1.2.1.",P59,IF(O59="5.2.",IF(D59&lt;2,0,P59*D59),P59*D59))</f>
        <v>0</v>
      </c>
      <c r="R59" s="63" t="str">
        <f>IF(ISBLANK(I59),"--",IF(LEFT(G59,3)="Ēka",IF(I59&lt;=152.4,"1.2.1.",IF(I59&gt;152.4,"1.2.2.",0)),IF(G59="Telpas ar platību līdz 4,6 kv.m.","1.3.1.",IF(G59="Telpas ar platību no 4,6 līdz 232 kv.m.","1.3.2.",IF(G59="Telpas ar platību lielāku par 232 kv.m.","1.3.3.",0)))))</f>
        <v>--</v>
      </c>
      <c r="S59" s="64">
        <f t="shared" si="4"/>
        <v>0</v>
      </c>
      <c r="T59" s="64">
        <f>IF(R59="1.2.1.",S59,S59*I59)</f>
        <v>0</v>
      </c>
      <c r="U59" s="118"/>
    </row>
    <row r="60" spans="1:21" s="69" customFormat="1" ht="13.5" thickTop="1" x14ac:dyDescent="0.2">
      <c r="A60" s="41"/>
      <c r="B60" s="65" t="s">
        <v>0</v>
      </c>
      <c r="C60" s="66" t="s">
        <v>21</v>
      </c>
      <c r="D60" s="71"/>
      <c r="G60" s="111" t="s">
        <v>23</v>
      </c>
      <c r="H60" s="112" t="s">
        <v>66</v>
      </c>
      <c r="I60" s="107"/>
      <c r="K60" s="70"/>
      <c r="L60" s="70"/>
      <c r="M60" s="70"/>
      <c r="N60" s="70"/>
      <c r="O60" s="63" t="str">
        <f>IF(ISBLANK(D60),"--",IF(LEFT(B60,3)="Ēka",IF(D60&lt;=152.4,"1.2.1.",IF(D60&gt;152.4,"1.2.2.",0)),IF(B60="Telpu grupu (dzīvokļu) skaits","5.2.",IF(B60="Telpas ar platību līdz 4,6 kv.m.","1.3.1.",IF(B60="Telpas ar platību no 4,6 līdz 232 kv.m.","1.3.2.",IF(B60="Telpas ar platību lielāku par 232 kv.m.","1.3.3.",0))))))</f>
        <v>--</v>
      </c>
      <c r="P60" s="64">
        <f t="shared" si="6"/>
        <v>0</v>
      </c>
      <c r="Q60" s="64">
        <f>IF(O60="1.2.1.",P60,IF(O60="5.2.",IF(D60&lt;2,0,P60*D60),P60*D60))</f>
        <v>0</v>
      </c>
      <c r="R60" s="63" t="str">
        <f>IF(ISBLANK(I60),"--",IF(LEFT(G60,3)="Ēka",IF(I60&lt;=152.4,"1.2.1.",IF(I60&gt;152.4,"1.2.2.",0)),IF(G60="Telpas ar platību līdz 4,6 kv.m.","1.3.1.",IF(G60="Telpas ar platību no 4,6 līdz 232 kv.m.","1.3.2.",IF(G60="Telpas ar platību lielāku par 232 kv.m.","1.3.3.",0)))))</f>
        <v>--</v>
      </c>
      <c r="S60" s="64">
        <f t="shared" si="4"/>
        <v>0</v>
      </c>
      <c r="T60" s="64">
        <f>IF(R60="1.2.1.",S60,S60*I60)</f>
        <v>0</v>
      </c>
      <c r="U60" s="118"/>
    </row>
    <row r="61" spans="1:21" s="69" customFormat="1" ht="12.75" x14ac:dyDescent="0.2">
      <c r="A61" s="41"/>
      <c r="B61" s="72" t="s">
        <v>15</v>
      </c>
      <c r="C61" s="73" t="s">
        <v>12</v>
      </c>
      <c r="D61" s="71"/>
      <c r="G61" s="108" t="s">
        <v>15</v>
      </c>
      <c r="H61" s="109" t="s">
        <v>12</v>
      </c>
      <c r="I61" s="110"/>
      <c r="K61" s="70"/>
      <c r="L61" s="70"/>
      <c r="M61" s="70"/>
      <c r="N61" s="70"/>
      <c r="O61" s="63" t="str">
        <f>IF(ISBLANK(D61),"--",IF(LEFT(B61,3)="Ēka",IF(D61&lt;=152.4,"1.2.1.",IF(D61&gt;152.4,"1.2.2.",0)),IF(B61="Telpu grupu (dzīvokļu) skaits","5.2.",IF(B61="Telpas ar platību līdz 4,6 kv.m.","1.3.1.",IF(B61="Telpas ar platību no 4,6 līdz 232 kv.m.","1.3.2.",IF(B61="Telpas ar platību lielāku par 232 kv.m.","1.3.3.",0))))))</f>
        <v>--</v>
      </c>
      <c r="P61" s="64">
        <f t="shared" si="6"/>
        <v>0</v>
      </c>
      <c r="Q61" s="64">
        <f>IF(O61="1.2.1.",P61,IF(O61="5.2.",IF(D61&lt;2,0,P61*D61),P61*D61))</f>
        <v>0</v>
      </c>
      <c r="R61" s="63" t="str">
        <f>IF(ISBLANK(I61),"--",IF(LEFT(G61,3)="Ēka",IF(I61&lt;=152.4,"1.2.1.",IF(I61&gt;152.4,"1.2.2.",0)),IF(G61="Telpas ar platību līdz 4,6 kv.m.","1.3.1.",IF(G61="Telpas ar platību no 4,6 līdz 232 kv.m.","1.3.2.",IF(G61="Telpas ar platību lielāku par 232 kv.m.","1.3.3.",0)))))</f>
        <v>--</v>
      </c>
      <c r="S61" s="64">
        <f t="shared" si="4"/>
        <v>0</v>
      </c>
      <c r="T61" s="64">
        <f>IF(R61="1.2.1.",S61,S61*I61)</f>
        <v>0</v>
      </c>
      <c r="U61" s="118"/>
    </row>
    <row r="62" spans="1:21" s="69" customFormat="1" ht="13.5" x14ac:dyDescent="0.2">
      <c r="A62" s="41"/>
      <c r="B62" s="72" t="s">
        <v>58</v>
      </c>
      <c r="C62" s="73" t="s">
        <v>42</v>
      </c>
      <c r="D62" s="67"/>
      <c r="G62" s="108" t="s">
        <v>58</v>
      </c>
      <c r="H62" s="109" t="s">
        <v>66</v>
      </c>
      <c r="I62" s="107"/>
      <c r="K62" s="70"/>
      <c r="L62" s="70"/>
      <c r="M62" s="70"/>
      <c r="N62" s="70"/>
      <c r="O62" s="63" t="str">
        <f>IF(ISBLANK(D62),"--",IF(LEFT(B62,3)="Ēka",IF(D62&lt;=152.4,"1.2.1.",IF(D62&gt;152.4,"1.2.2.",0)),IF(B62="Telpu grupu (dzīvokļu) skaits","5.2.",IF(B62="Telpas ar platību līdz 4,6 kv.m.","1.3.1.",IF(B62="Telpas ar platību no 4,6 līdz 232 kv.m.","1.3.2.",IF(B62="Telpas ar platību lielāku par 232 kv.m.","1.3.3.",0))))))</f>
        <v>--</v>
      </c>
      <c r="P62" s="64">
        <f t="shared" si="6"/>
        <v>0</v>
      </c>
      <c r="Q62" s="64">
        <f>IF(O62="1.2.1.",P62,IF(O62="5.2.",IF(D62&lt;2,0,P62*D62),P62*D62))</f>
        <v>0</v>
      </c>
      <c r="R62" s="63" t="str">
        <f>IF(ISBLANK(I62),"--",IF(LEFT(G62,3)="Ēka",IF(I62&lt;=152.4,"1.2.1.",IF(I62&gt;152.4,"1.2.2.",0)),IF(G62="Telpas ar platību līdz 4,6 kv.m.","1.3.1.",IF(G62="Telpas ar platību no 4,6 līdz 232 kv.m.","1.3.2.",IF(G62="Telpas ar platību lielāku par 232 kv.m.","1.3.3.",0)))))</f>
        <v>--</v>
      </c>
      <c r="S62" s="64">
        <f t="shared" si="4"/>
        <v>0</v>
      </c>
      <c r="T62" s="64">
        <f>IF(R62="1.2.1.",S62,S62*I62)</f>
        <v>0</v>
      </c>
      <c r="U62" s="118"/>
    </row>
    <row r="63" spans="1:21" s="69" customFormat="1" ht="13.5" thickBot="1" x14ac:dyDescent="0.25">
      <c r="A63" s="41"/>
      <c r="B63" s="72" t="s">
        <v>59</v>
      </c>
      <c r="C63" s="73" t="s">
        <v>12</v>
      </c>
      <c r="D63" s="71"/>
      <c r="G63" s="108" t="s">
        <v>59</v>
      </c>
      <c r="H63" s="109" t="s">
        <v>12</v>
      </c>
      <c r="I63" s="110"/>
      <c r="K63" s="70"/>
      <c r="L63" s="70"/>
      <c r="M63" s="70"/>
      <c r="N63" s="70"/>
      <c r="O63" s="63" t="str">
        <f>IF(ISBLANK(D63),"--",IF(LEFT(B63,3)="Ēka",IF(D63&lt;=152.4,"1.2.1.",IF(D63&gt;152.4,"1.2.2.",0)),IF(B63="Telpu grupu (dzīvokļu) skaits","5.2.",IF(B63="Telpas ar platību līdz 4,6 kv.m.","1.3.1.",IF(B63="Telpas ar platību no 4,6 līdz 232 kv.m.","1.3.2.",IF(B63="Telpas ar platību lielāku par 232 kv.m.","1.3.3.",0))))))</f>
        <v>--</v>
      </c>
      <c r="P63" s="64">
        <f t="shared" si="6"/>
        <v>0</v>
      </c>
      <c r="Q63" s="64">
        <f>IF(O63="1.2.1.",P63,IF(O63="5.2.",IF(D63&lt;2,0,P63*D63),P63*D63))</f>
        <v>0</v>
      </c>
      <c r="R63" s="63" t="str">
        <f>IF(ISBLANK(I63),"--",IF(LEFT(G63,3)="Ēka",IF(I63&lt;=152.4,"1.2.1.",IF(I63&gt;152.4,"1.2.2.",0)),IF(G63="Telpas ar platību līdz 4,6 kv.m.","1.3.1.",IF(G63="Telpas ar platību no 4,6 līdz 232 kv.m.","1.3.2.",IF(G63="Telpas ar platību lielāku par 232 kv.m.","1.3.3.",0)))))</f>
        <v>--</v>
      </c>
      <c r="S63" s="64">
        <f t="shared" si="4"/>
        <v>0</v>
      </c>
      <c r="T63" s="64">
        <f>IF(R63="1.2.1.",S63,S63*I63)</f>
        <v>0</v>
      </c>
      <c r="U63" s="118"/>
    </row>
    <row r="64" spans="1:21" s="69" customFormat="1" thickTop="1" x14ac:dyDescent="0.2">
      <c r="A64" s="41"/>
      <c r="B64" s="75" t="s">
        <v>24</v>
      </c>
      <c r="C64" s="76" t="s">
        <v>41</v>
      </c>
      <c r="D64" s="67"/>
      <c r="G64" s="70"/>
      <c r="H64" s="70"/>
      <c r="I64" s="70"/>
      <c r="K64" s="70"/>
      <c r="L64" s="70"/>
      <c r="M64" s="70"/>
      <c r="N64" s="70"/>
      <c r="O64" s="63" t="str">
        <f>IF(ISBLANK(D64),"--",IF(LEFT(B64,3)="Ēka",IF(D64&lt;=152.4,"1.2.1.",IF(D64&gt;152.4,"1.2.2.",0)),IF(B64="Telpu grupu (dzīvokļu) skaits","5.2.",IF(B64="Telpas ar platību līdz 4,6 kv.m.","1.3.1.",IF(B64="Telpas ar platību no 4,6 līdz 232 kv.m.","1.3.2.",IF(B64="Telpas ar platību lielāku par 232 kv.m.","1.3.3.",0))))))</f>
        <v>--</v>
      </c>
      <c r="P64" s="64">
        <f t="shared" si="6"/>
        <v>0</v>
      </c>
      <c r="Q64" s="64">
        <f>IF(O64="1.2.1.",P64,IF(O64="5.2.",IF(D64&lt;2,0,P64*D64),P64*D64))</f>
        <v>0</v>
      </c>
      <c r="R64" s="78"/>
      <c r="S64" s="78"/>
      <c r="T64" s="78"/>
      <c r="U64" s="78"/>
    </row>
    <row r="65" spans="1:23" s="69" customFormat="1" ht="12.75" x14ac:dyDescent="0.2">
      <c r="A65" s="41"/>
      <c r="B65" s="65" t="s">
        <v>0</v>
      </c>
      <c r="C65" s="66" t="s">
        <v>21</v>
      </c>
      <c r="D65" s="71"/>
      <c r="G65" s="70"/>
      <c r="H65" s="70"/>
      <c r="I65" s="70"/>
      <c r="K65" s="70"/>
      <c r="L65" s="70"/>
      <c r="M65" s="70"/>
      <c r="N65" s="70"/>
      <c r="O65" s="63" t="str">
        <f>IF(ISBLANK(D65),"--",IF(LEFT(B65,3)="Ēka",IF(D65&lt;=152.4,"1.2.1.",IF(D65&gt;152.4,"1.2.2.",0)),IF(B65="Telpu grupu (dzīvokļu) skaits","5.2.",IF(B65="Telpas ar platību līdz 4,6 kv.m.","1.3.1.",IF(B65="Telpas ar platību no 4,6 līdz 232 kv.m.","1.3.2.",IF(B65="Telpas ar platību lielāku par 232 kv.m.","1.3.3.",0))))))</f>
        <v>--</v>
      </c>
      <c r="P65" s="64">
        <f t="shared" si="6"/>
        <v>0</v>
      </c>
      <c r="Q65" s="64">
        <f>IF(O65="1.2.1.",P65,IF(O65="5.2.",IF(D65&lt;2,0,P65*D65),P65*D65))</f>
        <v>0</v>
      </c>
      <c r="R65" s="78"/>
      <c r="S65" s="78"/>
      <c r="T65" s="78"/>
      <c r="U65" s="78"/>
    </row>
    <row r="66" spans="1:23" s="69" customFormat="1" ht="12.75" x14ac:dyDescent="0.2">
      <c r="A66" s="41"/>
      <c r="B66" s="72" t="s">
        <v>15</v>
      </c>
      <c r="C66" s="73" t="s">
        <v>12</v>
      </c>
      <c r="D66" s="71"/>
      <c r="G66" s="70"/>
      <c r="H66" s="70"/>
      <c r="I66" s="70"/>
      <c r="K66" s="70"/>
      <c r="L66" s="70"/>
      <c r="M66" s="70"/>
      <c r="N66" s="70"/>
      <c r="O66" s="63" t="str">
        <f>IF(ISBLANK(D66),"--",IF(LEFT(B66,3)="Ēka",IF(D66&lt;=152.4,"1.2.1.",IF(D66&gt;152.4,"1.2.2.",0)),IF(B66="Telpu grupu (dzīvokļu) skaits","5.2.",IF(B66="Telpas ar platību līdz 4,6 kv.m.","1.3.1.",IF(B66="Telpas ar platību no 4,6 līdz 232 kv.m.","1.3.2.",IF(B66="Telpas ar platību lielāku par 232 kv.m.","1.3.3.",0))))))</f>
        <v>--</v>
      </c>
      <c r="P66" s="64">
        <f t="shared" si="6"/>
        <v>0</v>
      </c>
      <c r="Q66" s="64">
        <f>IF(O66="1.2.1.",P66,IF(O66="5.2.",IF(D66&lt;2,0,P66*D66),P66*D66))</f>
        <v>0</v>
      </c>
      <c r="R66" s="78"/>
      <c r="S66" s="78"/>
      <c r="T66" s="78"/>
      <c r="U66" s="78"/>
    </row>
    <row r="67" spans="1:23" s="69" customFormat="1" ht="13.5" x14ac:dyDescent="0.2">
      <c r="A67" s="41"/>
      <c r="B67" s="72" t="s">
        <v>58</v>
      </c>
      <c r="C67" s="73" t="s">
        <v>42</v>
      </c>
      <c r="D67" s="67"/>
      <c r="G67" s="70"/>
      <c r="H67" s="70"/>
      <c r="I67" s="70"/>
      <c r="K67" s="70"/>
      <c r="L67" s="70"/>
      <c r="M67" s="70"/>
      <c r="N67" s="70"/>
      <c r="O67" s="63" t="str">
        <f>IF(ISBLANK(D67),"--",IF(LEFT(B67,3)="Ēka",IF(D67&lt;=152.4,"1.2.1.",IF(D67&gt;152.4,"1.2.2.",0)),IF(B67="Telpu grupu (dzīvokļu) skaits","5.2.",IF(B67="Telpas ar platību līdz 4,6 kv.m.","1.3.1.",IF(B67="Telpas ar platību no 4,6 līdz 232 kv.m.","1.3.2.",IF(B67="Telpas ar platību lielāku par 232 kv.m.","1.3.3.",0))))))</f>
        <v>--</v>
      </c>
      <c r="P67" s="64">
        <f t="shared" si="6"/>
        <v>0</v>
      </c>
      <c r="Q67" s="64">
        <f>IF(O67="1.2.1.",P67,IF(O67="5.2.",IF(D67&lt;2,0,P67*D67),P67*D67))</f>
        <v>0</v>
      </c>
      <c r="R67" s="78"/>
      <c r="S67" s="78"/>
      <c r="T67" s="78"/>
      <c r="U67" s="78"/>
      <c r="V67" s="78"/>
    </row>
    <row r="68" spans="1:23" s="69" customFormat="1" ht="13.5" thickBot="1" x14ac:dyDescent="0.25">
      <c r="A68" s="41"/>
      <c r="B68" s="72" t="s">
        <v>59</v>
      </c>
      <c r="C68" s="73" t="s">
        <v>12</v>
      </c>
      <c r="D68" s="71"/>
      <c r="G68" s="70"/>
      <c r="H68" s="70"/>
      <c r="I68" s="70"/>
      <c r="K68" s="70"/>
      <c r="L68" s="70"/>
      <c r="M68" s="70"/>
      <c r="N68" s="70"/>
      <c r="O68" s="63" t="str">
        <f>IF(ISBLANK(D68),"--",IF(LEFT(B68,3)="Ēka",IF(D68&lt;=152.4,"1.2.1.",IF(D68&gt;152.4,"1.2.2.",0)),IF(B68="Telpu grupu (dzīvokļu) skaits","5.2.",IF(B68="Telpas ar platību līdz 4,6 kv.m.","1.3.1.",IF(B68="Telpas ar platību no 4,6 līdz 232 kv.m.","1.3.2.",IF(B68="Telpas ar platību lielāku par 232 kv.m.","1.3.3.",0))))))</f>
        <v>--</v>
      </c>
      <c r="P68" s="64">
        <f t="shared" si="6"/>
        <v>0</v>
      </c>
      <c r="Q68" s="64">
        <f>IF(O68="1.2.1.",P68,IF(O68="5.2.",IF(D68&lt;2,0,P68*D68),P68*D68))</f>
        <v>0</v>
      </c>
      <c r="R68" s="78"/>
      <c r="S68" s="78"/>
      <c r="T68" s="78"/>
      <c r="U68" s="78"/>
      <c r="V68" s="78"/>
    </row>
    <row r="69" spans="1:23" s="69" customFormat="1" thickTop="1" x14ac:dyDescent="0.2">
      <c r="A69" s="41"/>
      <c r="B69" s="75" t="s">
        <v>23</v>
      </c>
      <c r="C69" s="76" t="s">
        <v>41</v>
      </c>
      <c r="D69" s="67"/>
      <c r="G69" s="70"/>
      <c r="H69" s="70"/>
      <c r="I69" s="70"/>
      <c r="K69" s="70"/>
      <c r="L69" s="70"/>
      <c r="M69" s="70"/>
      <c r="N69" s="70"/>
      <c r="O69" s="63" t="str">
        <f>IF(ISBLANK(D69),"--",IF(LEFT(B69,3)="Ēka",IF(D69&lt;=152.4,"1.2.1.",IF(D69&gt;152.4,"1.2.2.",0)),IF(B69="Telpu grupu (dzīvokļu) skaits","5.2.",IF(B69="Telpas ar platību līdz 4,6 kv.m.","1.3.1.",IF(B69="Telpas ar platību no 4,6 līdz 232 kv.m.","1.3.2.",IF(B69="Telpas ar platību lielāku par 232 kv.m.","1.3.3.",0))))))</f>
        <v>--</v>
      </c>
      <c r="P69" s="64">
        <f t="shared" si="6"/>
        <v>0</v>
      </c>
      <c r="Q69" s="64">
        <f>IF(O69="1.2.1.",P69,IF(O69="5.2.",IF(D69&lt;2,0,P69*D69),P69*D69))</f>
        <v>0</v>
      </c>
      <c r="R69" s="78"/>
      <c r="S69" s="78"/>
      <c r="T69" s="78"/>
      <c r="U69" s="78"/>
      <c r="V69" s="78"/>
      <c r="W69" s="70"/>
    </row>
    <row r="70" spans="1:23" s="69" customFormat="1" ht="12.75" x14ac:dyDescent="0.2">
      <c r="A70" s="41"/>
      <c r="B70" s="65" t="s">
        <v>0</v>
      </c>
      <c r="C70" s="66" t="s">
        <v>21</v>
      </c>
      <c r="D70" s="71"/>
      <c r="G70" s="70"/>
      <c r="H70" s="70"/>
      <c r="I70" s="70"/>
      <c r="K70" s="70"/>
      <c r="L70" s="70"/>
      <c r="M70" s="70"/>
      <c r="N70" s="70"/>
      <c r="O70" s="63" t="str">
        <f>IF(ISBLANK(D70),"--",IF(LEFT(B70,3)="Ēka",IF(D70&lt;=152.4,"1.2.1.",IF(D70&gt;152.4,"1.2.2.",0)),IF(B70="Telpu grupu (dzīvokļu) skaits","5.2.",IF(B70="Telpas ar platību līdz 4,6 kv.m.","1.3.1.",IF(B70="Telpas ar platību no 4,6 līdz 232 kv.m.","1.3.2.",IF(B70="Telpas ar platību lielāku par 232 kv.m.","1.3.3.",0))))))</f>
        <v>--</v>
      </c>
      <c r="P70" s="64">
        <f t="shared" si="6"/>
        <v>0</v>
      </c>
      <c r="Q70" s="64">
        <f>IF(O70="1.2.1.",P70,IF(O70="5.2.",IF(D70&lt;2,0,P70*D70),P70*D70))</f>
        <v>0</v>
      </c>
      <c r="R70" s="78"/>
      <c r="S70" s="78"/>
      <c r="T70" s="78"/>
      <c r="U70" s="78"/>
      <c r="V70" s="78"/>
      <c r="W70" s="70"/>
    </row>
    <row r="71" spans="1:23" s="69" customFormat="1" ht="12.75" x14ac:dyDescent="0.2">
      <c r="A71" s="41"/>
      <c r="B71" s="72" t="s">
        <v>15</v>
      </c>
      <c r="C71" s="73" t="s">
        <v>12</v>
      </c>
      <c r="D71" s="71"/>
      <c r="G71" s="70"/>
      <c r="H71" s="70"/>
      <c r="I71" s="70"/>
      <c r="K71" s="70"/>
      <c r="L71" s="70"/>
      <c r="M71" s="70"/>
      <c r="N71" s="70"/>
      <c r="O71" s="63" t="str">
        <f>IF(ISBLANK(D71),"--",IF(LEFT(B71,3)="Ēka",IF(D71&lt;=152.4,"1.2.1.",IF(D71&gt;152.4,"1.2.2.",0)),IF(B71="Telpu grupu (dzīvokļu) skaits","5.2.",IF(B71="Telpas ar platību līdz 4,6 kv.m.","1.3.1.",IF(B71="Telpas ar platību no 4,6 līdz 232 kv.m.","1.3.2.",IF(B71="Telpas ar platību lielāku par 232 kv.m.","1.3.3.",0))))))</f>
        <v>--</v>
      </c>
      <c r="P71" s="64">
        <f t="shared" si="6"/>
        <v>0</v>
      </c>
      <c r="Q71" s="64">
        <f>IF(O71="1.2.1.",P71,IF(O71="5.2.",IF(D71&lt;2,0,P71*D71),P71*D71))</f>
        <v>0</v>
      </c>
      <c r="R71" s="78"/>
      <c r="S71" s="78"/>
      <c r="T71" s="78"/>
      <c r="U71" s="78"/>
      <c r="V71" s="78"/>
      <c r="W71" s="70"/>
    </row>
    <row r="72" spans="1:23" s="69" customFormat="1" ht="13.5" x14ac:dyDescent="0.2">
      <c r="A72" s="41"/>
      <c r="B72" s="72" t="s">
        <v>58</v>
      </c>
      <c r="C72" s="73" t="s">
        <v>42</v>
      </c>
      <c r="D72" s="67"/>
      <c r="G72" s="70"/>
      <c r="H72" s="70"/>
      <c r="I72" s="70"/>
      <c r="K72" s="70"/>
      <c r="L72" s="70"/>
      <c r="M72" s="70"/>
      <c r="N72" s="70"/>
      <c r="O72" s="63" t="str">
        <f>IF(ISBLANK(D72),"--",IF(LEFT(B72,3)="Ēka",IF(D72&lt;=152.4,"1.2.1.",IF(D72&gt;152.4,"1.2.2.",0)),IF(B72="Telpu grupu (dzīvokļu) skaits","5.2.",IF(B72="Telpas ar platību līdz 4,6 kv.m.","1.3.1.",IF(B72="Telpas ar platību no 4,6 līdz 232 kv.m.","1.3.2.",IF(B72="Telpas ar platību lielāku par 232 kv.m.","1.3.3.",0))))))</f>
        <v>--</v>
      </c>
      <c r="P72" s="64">
        <f t="shared" si="6"/>
        <v>0</v>
      </c>
      <c r="Q72" s="64">
        <f>IF(O72="1.2.1.",P72,IF(O72="5.2.",IF(D72&lt;2,0,P72*D72),P72*D72))</f>
        <v>0</v>
      </c>
      <c r="R72" s="78"/>
      <c r="S72" s="78"/>
      <c r="T72" s="78"/>
      <c r="U72" s="78"/>
      <c r="V72" s="78"/>
      <c r="W72" s="70"/>
    </row>
    <row r="73" spans="1:23" s="69" customFormat="1" ht="12.75" x14ac:dyDescent="0.2">
      <c r="A73" s="41"/>
      <c r="B73" s="72" t="s">
        <v>59</v>
      </c>
      <c r="C73" s="73" t="s">
        <v>12</v>
      </c>
      <c r="D73" s="71"/>
      <c r="G73" s="70"/>
      <c r="H73" s="70"/>
      <c r="I73" s="70"/>
      <c r="K73" s="70"/>
      <c r="L73" s="70"/>
      <c r="M73" s="70"/>
      <c r="N73" s="70"/>
      <c r="O73" s="63" t="str">
        <f>IF(ISBLANK(D73),"--",IF(LEFT(B73,3)="Ēka",IF(D73&lt;=152.4,"1.2.1.",IF(D73&gt;152.4,"1.2.2.",0)),IF(B73="Telpu grupu (dzīvokļu) skaits","5.2.",IF(B73="Telpas ar platību līdz 4,6 kv.m.","1.3.1.",IF(B73="Telpas ar platību no 4,6 līdz 232 kv.m.","1.3.2.",IF(B73="Telpas ar platību lielāku par 232 kv.m.","1.3.3.",0))))))</f>
        <v>--</v>
      </c>
      <c r="P73" s="64">
        <f t="shared" si="6"/>
        <v>0</v>
      </c>
      <c r="Q73" s="64">
        <f>IF(O73="1.2.1.",P73,IF(O73="5.2.",IF(D73&lt;2,0,P73*D73),P73*D73))</f>
        <v>0</v>
      </c>
      <c r="R73" s="78"/>
      <c r="S73" s="78"/>
      <c r="T73" s="78"/>
      <c r="U73" s="78"/>
      <c r="V73" s="78"/>
      <c r="W73" s="70"/>
    </row>
    <row r="74" spans="1:23" s="69" customFormat="1" ht="12.75" x14ac:dyDescent="0.2">
      <c r="A74" s="41"/>
      <c r="B74" s="70"/>
      <c r="C74" s="70"/>
      <c r="D74" s="70"/>
      <c r="G74" s="70"/>
      <c r="H74" s="70"/>
      <c r="I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</row>
    <row r="75" spans="1:23" s="69" customFormat="1" ht="12.75" x14ac:dyDescent="0.2">
      <c r="A75" s="41"/>
      <c r="B75" s="70"/>
      <c r="C75" s="70"/>
      <c r="D75" s="70"/>
      <c r="G75" s="70"/>
      <c r="H75" s="70"/>
      <c r="I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</row>
    <row r="76" spans="1:23" s="69" customFormat="1" ht="12.75" x14ac:dyDescent="0.2">
      <c r="A76" s="41"/>
      <c r="B76" s="70"/>
      <c r="C76" s="70"/>
      <c r="D76" s="70"/>
      <c r="G76" s="70"/>
      <c r="H76" s="70"/>
      <c r="I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</row>
    <row r="77" spans="1:23" s="69" customFormat="1" ht="12.75" x14ac:dyDescent="0.2">
      <c r="A77" s="41"/>
      <c r="B77" s="70"/>
      <c r="C77" s="70"/>
      <c r="D77" s="70"/>
      <c r="G77" s="70"/>
      <c r="H77" s="70"/>
      <c r="I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</row>
    <row r="78" spans="1:23" s="69" customFormat="1" ht="12.75" x14ac:dyDescent="0.2">
      <c r="A78" s="41"/>
      <c r="B78" s="70"/>
      <c r="C78" s="70"/>
      <c r="D78" s="70"/>
      <c r="G78" s="70"/>
      <c r="H78" s="70"/>
      <c r="I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</row>
    <row r="79" spans="1:23" s="69" customFormat="1" ht="12.75" x14ac:dyDescent="0.2">
      <c r="A79" s="41"/>
      <c r="B79" s="70"/>
      <c r="C79" s="70"/>
      <c r="D79" s="70"/>
      <c r="G79" s="70"/>
      <c r="H79" s="70"/>
      <c r="I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</row>
    <row r="80" spans="1:23" s="69" customFormat="1" ht="12.75" x14ac:dyDescent="0.2">
      <c r="A80" s="41"/>
      <c r="B80" s="70"/>
      <c r="C80" s="70"/>
      <c r="D80" s="70"/>
      <c r="G80" s="70"/>
      <c r="H80" s="70"/>
      <c r="I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</row>
    <row r="81" spans="1:23" s="69" customFormat="1" ht="12.75" x14ac:dyDescent="0.2">
      <c r="A81" s="41"/>
      <c r="B81" s="70"/>
      <c r="C81" s="70"/>
      <c r="D81" s="70"/>
      <c r="G81" s="70"/>
      <c r="H81" s="70"/>
      <c r="I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</row>
    <row r="82" spans="1:23" s="69" customFormat="1" ht="12.75" x14ac:dyDescent="0.2">
      <c r="A82" s="41"/>
      <c r="B82" s="70"/>
      <c r="C82" s="70"/>
      <c r="D82" s="70"/>
      <c r="G82" s="70"/>
      <c r="H82" s="70"/>
      <c r="I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</row>
    <row r="83" spans="1:23" s="69" customFormat="1" ht="12" x14ac:dyDescent="0.2">
      <c r="B83" s="70"/>
      <c r="C83" s="70"/>
      <c r="D83" s="70"/>
      <c r="G83" s="70"/>
      <c r="H83" s="70"/>
      <c r="I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</row>
    <row r="84" spans="1:23" s="69" customFormat="1" ht="12" x14ac:dyDescent="0.2">
      <c r="B84" s="70"/>
      <c r="C84" s="70"/>
      <c r="D84" s="70"/>
      <c r="G84" s="70"/>
      <c r="H84" s="70"/>
      <c r="I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</row>
    <row r="85" spans="1:23" s="69" customFormat="1" ht="12" x14ac:dyDescent="0.2">
      <c r="B85" s="70"/>
      <c r="C85" s="70"/>
      <c r="D85" s="70"/>
      <c r="G85" s="70"/>
      <c r="H85" s="70"/>
      <c r="I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</row>
    <row r="86" spans="1:23" s="69" customFormat="1" ht="12" x14ac:dyDescent="0.2">
      <c r="B86" s="70"/>
      <c r="C86" s="70"/>
      <c r="D86" s="70"/>
      <c r="G86" s="70"/>
      <c r="H86" s="70"/>
      <c r="I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</row>
    <row r="87" spans="1:23" s="69" customFormat="1" ht="12" x14ac:dyDescent="0.2">
      <c r="B87" s="70"/>
      <c r="C87" s="70"/>
      <c r="D87" s="70"/>
      <c r="G87" s="70"/>
      <c r="H87" s="70"/>
      <c r="I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</row>
    <row r="88" spans="1:23" s="69" customFormat="1" ht="12" x14ac:dyDescent="0.2">
      <c r="B88" s="70"/>
      <c r="C88" s="70"/>
      <c r="D88" s="70"/>
      <c r="G88" s="70"/>
      <c r="H88" s="70"/>
      <c r="I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pans="1:23" s="69" customFormat="1" ht="12" x14ac:dyDescent="0.2">
      <c r="B89" s="70"/>
      <c r="C89" s="70"/>
      <c r="D89" s="70"/>
      <c r="G89" s="70"/>
      <c r="H89" s="70"/>
      <c r="I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</row>
    <row r="90" spans="1:23" s="69" customFormat="1" ht="12" x14ac:dyDescent="0.2">
      <c r="B90" s="70"/>
      <c r="C90" s="70"/>
      <c r="D90" s="70"/>
      <c r="G90" s="70"/>
      <c r="H90" s="70"/>
      <c r="I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</row>
    <row r="91" spans="1:23" s="69" customFormat="1" ht="12" x14ac:dyDescent="0.2">
      <c r="B91" s="70"/>
      <c r="C91" s="70"/>
      <c r="D91" s="70"/>
      <c r="G91" s="70"/>
      <c r="H91" s="70"/>
      <c r="I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</row>
    <row r="92" spans="1:23" s="69" customFormat="1" ht="12" x14ac:dyDescent="0.2">
      <c r="B92" s="70"/>
      <c r="C92" s="70"/>
      <c r="D92" s="70"/>
      <c r="G92" s="70"/>
      <c r="H92" s="70"/>
      <c r="I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</row>
    <row r="93" spans="1:23" s="69" customFormat="1" ht="12" x14ac:dyDescent="0.2">
      <c r="B93" s="70"/>
      <c r="C93" s="70"/>
      <c r="D93" s="70"/>
      <c r="G93" s="70"/>
      <c r="H93" s="70"/>
      <c r="I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</row>
    <row r="94" spans="1:23" s="69" customFormat="1" ht="12" x14ac:dyDescent="0.2">
      <c r="B94" s="70"/>
      <c r="C94" s="70"/>
      <c r="D94" s="70"/>
      <c r="G94" s="70"/>
      <c r="H94" s="70"/>
      <c r="I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</row>
    <row r="95" spans="1:23" s="69" customFormat="1" ht="12" x14ac:dyDescent="0.2">
      <c r="B95" s="70"/>
      <c r="C95" s="70"/>
      <c r="D95" s="70"/>
      <c r="G95" s="70"/>
      <c r="H95" s="70"/>
      <c r="I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</row>
    <row r="96" spans="1:23" s="69" customFormat="1" x14ac:dyDescent="0.2">
      <c r="B96" s="70"/>
      <c r="C96" s="70"/>
      <c r="D96" s="70"/>
      <c r="G96" s="70"/>
      <c r="H96" s="70"/>
      <c r="I96" s="70"/>
      <c r="K96" s="1"/>
      <c r="L96" s="1"/>
      <c r="M96" s="1"/>
      <c r="N96" s="70"/>
      <c r="O96" s="70"/>
      <c r="P96" s="70"/>
      <c r="Q96" s="70"/>
      <c r="R96" s="70"/>
      <c r="S96" s="70"/>
      <c r="T96" s="70"/>
      <c r="U96" s="70"/>
      <c r="V96" s="70"/>
      <c r="W96" s="70"/>
    </row>
    <row r="97" spans="23:23" x14ac:dyDescent="0.2">
      <c r="W97" s="70"/>
    </row>
    <row r="98" spans="23:23" x14ac:dyDescent="0.2">
      <c r="W98" s="70"/>
    </row>
  </sheetData>
  <mergeCells count="46">
    <mergeCell ref="K37:L37"/>
    <mergeCell ref="K38:L38"/>
    <mergeCell ref="K39:L40"/>
    <mergeCell ref="B15:C16"/>
    <mergeCell ref="D15:D16"/>
    <mergeCell ref="B4:D7"/>
    <mergeCell ref="G4:I7"/>
    <mergeCell ref="K4:M7"/>
    <mergeCell ref="B10:C12"/>
    <mergeCell ref="D10:D12"/>
    <mergeCell ref="G11:H12"/>
    <mergeCell ref="I11:I12"/>
    <mergeCell ref="K11:K12"/>
    <mergeCell ref="L11:L12"/>
    <mergeCell ref="M11:M12"/>
    <mergeCell ref="I21:I23"/>
    <mergeCell ref="K13:K15"/>
    <mergeCell ref="L13:L15"/>
    <mergeCell ref="B21:B23"/>
    <mergeCell ref="C21:C23"/>
    <mergeCell ref="D21:D23"/>
    <mergeCell ref="G21:G23"/>
    <mergeCell ref="H21:H23"/>
    <mergeCell ref="O22:Q22"/>
    <mergeCell ref="R22:T22"/>
    <mergeCell ref="K22:M23"/>
    <mergeCell ref="R18:T18"/>
    <mergeCell ref="K19:K20"/>
    <mergeCell ref="L19:L20"/>
    <mergeCell ref="M19:M20"/>
    <mergeCell ref="L28:M29"/>
    <mergeCell ref="B13:C14"/>
    <mergeCell ref="D13:D14"/>
    <mergeCell ref="P9:S9"/>
    <mergeCell ref="G13:H14"/>
    <mergeCell ref="I13:I14"/>
    <mergeCell ref="M13:M15"/>
    <mergeCell ref="O18:Q18"/>
    <mergeCell ref="B17:C18"/>
    <mergeCell ref="D17:D18"/>
    <mergeCell ref="G15:H16"/>
    <mergeCell ref="I15:I16"/>
    <mergeCell ref="G17:H18"/>
    <mergeCell ref="I17:I18"/>
    <mergeCell ref="L24:M25"/>
    <mergeCell ref="L26:M27"/>
  </mergeCells>
  <conditionalFormatting sqref="D24:D73">
    <cfRule type="expression" dxfId="15" priority="14" stopIfTrue="1">
      <formula>IF(ROW(D24)-ROW($D$23)&gt;$D$10*5,IF(D24&gt;0,TRUE,FALSE),FALSE)</formula>
    </cfRule>
  </conditionalFormatting>
  <conditionalFormatting sqref="B24:C73">
    <cfRule type="expression" dxfId="14" priority="23" stopIfTrue="1">
      <formula>IF(AND(ROW(B24)-ROW($B$23)&lt;$D$10*5,LEFT($B24,3)="Ēka"),TRUE,FALSE)</formula>
    </cfRule>
    <cfRule type="expression" dxfId="13" priority="24" stopIfTrue="1">
      <formula>IF(ROW(B24)-ROW($B$23)&lt;$D$10*5,TRUE, FALSE)</formula>
    </cfRule>
    <cfRule type="expression" dxfId="12" priority="25" stopIfTrue="1">
      <formula>IF(ROW(B24)-ROW($B$23)=$D$10*5,TRUE, FALSE)</formula>
    </cfRule>
  </conditionalFormatting>
  <conditionalFormatting sqref="D24:D73">
    <cfRule type="expression" dxfId="11" priority="27" stopIfTrue="1">
      <formula>IF(ROW(B24)-ROW($B$23)=$D$10*5,TRUE, FALSE)</formula>
    </cfRule>
    <cfRule type="expression" dxfId="10" priority="28" stopIfTrue="1">
      <formula>IF(ROW(B24)-ROW($B$23)&lt;$D$10*5,TRUE, FALSE)</formula>
    </cfRule>
  </conditionalFormatting>
  <conditionalFormatting sqref="B19">
    <cfRule type="expression" dxfId="9" priority="29" stopIfTrue="1">
      <formula>IF(SUM(OFFSET(D24,D10*5,0,57-D10*5,1))&gt;0,TRUE,FALSE)</formula>
    </cfRule>
  </conditionalFormatting>
  <conditionalFormatting sqref="B20:D73">
    <cfRule type="expression" dxfId="8" priority="26" stopIfTrue="1">
      <formula>IF($D$10&lt;1,TRUE,IF(ROW(B20)-ROW($B$23)&gt;$D$10*5,TRUE, FALSE))</formula>
    </cfRule>
  </conditionalFormatting>
  <conditionalFormatting sqref="I24:I64">
    <cfRule type="expression" dxfId="7" priority="1" stopIfTrue="1">
      <formula>IF(ROW(I24)-ROW($I$23)&gt;$I$10*4,IF(I24&gt;0,TRUE,FALSE),FALSE)</formula>
    </cfRule>
  </conditionalFormatting>
  <conditionalFormatting sqref="G24:H63">
    <cfRule type="expression" dxfId="6" priority="2" stopIfTrue="1">
      <formula>IF(AND(ROW(G24)-ROW($G$23)&lt;$I$10*4,LEFT($G24,3)="Ēka"),TRUE,FALSE)</formula>
    </cfRule>
    <cfRule type="expression" dxfId="5" priority="3" stopIfTrue="1">
      <formula>IF(ROW(G24)-ROW($G$23)&lt;$I$10*4,TRUE, FALSE)</formula>
    </cfRule>
    <cfRule type="expression" dxfId="4" priority="4" stopIfTrue="1">
      <formula>IF(ROW(G24)-ROW($G$23)=$I$10*4,TRUE, FALSE)</formula>
    </cfRule>
  </conditionalFormatting>
  <conditionalFormatting sqref="G19:I19">
    <cfRule type="expression" dxfId="3" priority="6" stopIfTrue="1">
      <formula>IF(SUM(OFFSET(I24,I10*4,0,57-I10*4,1))&gt;0,TRUE,FALSE)</formula>
    </cfRule>
  </conditionalFormatting>
  <conditionalFormatting sqref="I24:I63">
    <cfRule type="expression" dxfId="2" priority="7" stopIfTrue="1">
      <formula>IF(ROW(G24)-ROW($G$23)=$I$10*4,TRUE, FALSE)</formula>
    </cfRule>
    <cfRule type="expression" dxfId="1" priority="8" stopIfTrue="1">
      <formula>IF(ROW(G24)-ROW($G$23)&lt;$I$10*4,TRUE, FALSE)</formula>
    </cfRule>
  </conditionalFormatting>
  <conditionalFormatting sqref="G20:I63">
    <cfRule type="expression" dxfId="0" priority="5" stopIfTrue="1">
      <formula>IF($I$10&lt;1,TRUE,IF(ROW(G20)-ROW($G$23)&gt;$I$10*4,TRUE, FALSE))</formula>
    </cfRule>
  </conditionalFormatting>
  <dataValidations xWindow="640" yWindow="457" count="18">
    <dataValidation allowBlank="1" showInputMessage="1" showErrorMessage="1" promptTitle="Telpu grupu skaits ēkā" prompt="Norādiet telpu grupu (dzīvokļu) skaitu šajā ēkā_x000a_" sqref="D25"/>
    <dataValidation type="custom" errorStyle="warning" showInputMessage="1" showErrorMessage="1" error="Nav norādīts aktualizējamo ēku skaits!" prompt="Norāda telpu grupu skaitu, kuras nav reģistrētas kadastrā " sqref="I11:I12">
      <formula1>AND(I10&gt;=1,I11&gt;=0)</formula1>
    </dataValidation>
    <dataValidation type="whole" allowBlank="1" showInputMessage="1" showErrorMessage="1" sqref="E13:F14">
      <formula1>0</formula1>
      <formula2>20</formula2>
    </dataValidation>
    <dataValidation type="whole" allowBlank="1" showInputMessage="1" showErrorMessage="1" error="Lūdzu izdēsiet telpu platību!" sqref="A12 E9:F12">
      <formula1>0</formula1>
      <formula2>20</formula2>
    </dataValidation>
    <dataValidation type="list" allowBlank="1" showInputMessage="1" showErrorMessage="1" promptTitle="Keficents" prompt="Norādiet koeficentu 2, ja pakalpojujmu vēlaties saņemt divas reizes īsākā termiņā" sqref="M18">
      <formula1>"1,2"</formula1>
    </dataValidation>
    <dataValidation allowBlank="1" showInputMessage="1" showErrorMessage="1" promptTitle="Telpu skaits" prompt="Norādiet telpu skaitu, kuru platība nepārsniedz 4.6 kvadrātmetri" sqref="I61 I25 I29 I33 I37 I41 I45 I49 I53 I57"/>
    <dataValidation allowBlank="1" showInputMessage="1" showErrorMessage="1" promptTitle="Telpu grupu skaits ēkā" prompt="Norādiet telpu grupu (dzīvokļu) skaitu šajā ēkā" sqref="D30 D35 D40 D45 D50 D55 D60 D65 D70"/>
    <dataValidation allowBlank="1" showInputMessage="1" showErrorMessage="1" promptTitle="Telpu platība telpu grupā" prompt="Norādiet  telpu, kuru platība ir 4.7 - 230.7 kvadrātmetri, kopējo platību" sqref="I26 I30 I34 I38 I42 I46 I50 I54 I58 I62 D27 D32 D37 D42 D47 D52 D57 D62 D67 D72"/>
    <dataValidation allowBlank="1" showInputMessage="1" showErrorMessage="1" promptTitle="Telpu skaits telpu grupā" prompt="Norādiet telpu skaitu, kuru platība nepārsniedz 4.6 kvadrātmetri_x000a_" sqref="D26 D31 D36 D41 D46 D51 D56 D61 D66 D71"/>
    <dataValidation allowBlank="1" showInputMessage="1" showErrorMessage="1" promptTitle="Apbūves laukums" prompt="Norādiet ēkas apbūves laukumu " sqref="D24 D29 D34 D39 D44 D49 D54 D59 D64 D69"/>
    <dataValidation allowBlank="1" showInputMessage="1" showErrorMessage="1" promptTitle="Apbūves laukums" prompt="Norādiet ēkas apbūves laukumu, ja ēkas apbūves laukums ir mainījies" sqref="I60 I56 I52 I48 I44 I40 I36 I32 I28 I24"/>
    <dataValidation allowBlank="1" showInputMessage="1" showErrorMessage="1" promptTitle="Telpu skaits telpu grupā" prompt="Norādiet to telpu skaitu, kuru platība pārsniedz 230.8 kvadrātmetrus" sqref="D28 D33 D38 D43 D48 D53 D58 D63 D68 D73"/>
    <dataValidation allowBlank="1" showInputMessage="1" showErrorMessage="1" promptTitle="Telpu skaits" prompt="Norādiet to telpu skaitu, kuru platība pārsniedz 230.8 kvadrātmetrus" sqref="I63 I59 I55 I51 I47 I43 I39 I35 I31 I27"/>
    <dataValidation type="whole" errorStyle="warning" allowBlank="1" showInputMessage="1" showErrorMessage="1" errorTitle="Nepareizs norādīto ēku skaits" error="Maksimālais ēku skaits - 10" promptTitle="Zeme zem ēkām un pagalmiem" prompt="Norādiet zemes vienību skaitu" sqref="I13:I14 D13:D14">
      <formula1>0</formula1>
      <formula2>10</formula2>
    </dataValidation>
    <dataValidation type="whole" errorStyle="warning" allowBlank="1" showInputMessage="1" showErrorMessage="1" errorTitle="Nepareizs norādīto ēku skaits" error="Maksimālais ēku skaits - 10" promptTitle="Reģistrējamo ēku skaits" prompt="Norādiet reģistrējamo ēku skaitu. Maksimālais ēku skaits - 10" sqref="D10:D12">
      <formula1>0</formula1>
      <formula2>10</formula2>
    </dataValidation>
    <dataValidation type="list" errorStyle="warning" allowBlank="1" showInputMessage="1" showErrorMessage="1" errorTitle="Nepareizs norādīto ēku skaits" error="Maksimālais ēku skaits - 10" promptTitle="Apzīmējumu specifikācija" prompt="Norādiet - vai vektordatne ir/vai nav  sagatavota būvju kadastrālās uzmērīšanas grafiskajos plānos izmantojamo apzīmējumu specifikācijā" sqref="D17:D18 I17:I18">
      <formula1>"Atbilstoša apzīmējumu specifikācijā,NEatbilstoša apzīmējumu specifikācijā,"</formula1>
    </dataValidation>
    <dataValidation type="whole" allowBlank="1" showInputMessage="1" showErrorMessage="1" errorTitle="Nepareizs norādīto ēku skaits" error="Maksimālais ēku skaits - 10" promptTitle="Aktualizējamo ēku skaits" prompt="Norādiet aktualizējamo ēku skaitu. Maksimālais ēku skaits - 10" sqref="I10">
      <formula1>0</formula1>
      <formula2>D10+D69</formula2>
    </dataValidation>
    <dataValidation type="list" errorStyle="warning" allowBlank="1" showInputMessage="1" showErrorMessage="1" error="jā" prompt="Norādiet - vai kadastrālo uzmērīšanu veiks vienkāršotā kārtībā" sqref="D15:D16 I15:I16">
      <formula1>"Nē, Jā"</formula1>
    </dataValidation>
  </dataValidations>
  <hyperlinks>
    <hyperlink ref="M39" r:id="rId1"/>
    <hyperlink ref="M38" r:id="rId2"/>
    <hyperlink ref="M37" r:id="rId3"/>
  </hyperlinks>
  <pageMargins left="0.7" right="0.7" top="0.75" bottom="0.75" header="0.3" footer="0.3"/>
  <pageSetup paperSize="9" scale="35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Ēkas BKU, reģistr, aktualiz.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Viesturs Zariņš</dc:creator>
  <cp:lastModifiedBy>Lietotajs</cp:lastModifiedBy>
  <cp:lastPrinted>2013-11-28T12:18:23Z</cp:lastPrinted>
  <dcterms:created xsi:type="dcterms:W3CDTF">2013-11-07T16:49:04Z</dcterms:created>
  <dcterms:modified xsi:type="dcterms:W3CDTF">2023-09-18T08:30:04Z</dcterms:modified>
</cp:coreProperties>
</file>